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Ts5210d445\共有フォルダ\600 病院組合関係\15_給与等計算\R7（2025）\"/>
    </mc:Choice>
  </mc:AlternateContent>
  <xr:revisionPtr revIDLastSave="0" documentId="13_ncr:1_{603528F0-954A-4D0D-8AB3-3F25FC6329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期末勤勉6" sheetId="1" r:id="rId1"/>
    <sheet name="期末勤勉6 (例)" sheetId="4" r:id="rId2"/>
  </sheets>
  <definedNames>
    <definedName name="_xlnm.Print_Area" localSheetId="0">期末勤勉6!$B$2:$Q$49</definedName>
    <definedName name="_xlnm.Print_Area" localSheetId="1">'期末勤勉6 (例)'!$B$2:$Q$49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4" l="1"/>
  <c r="D45" i="1"/>
  <c r="D15" i="1"/>
  <c r="D13" i="1"/>
  <c r="D15" i="4"/>
  <c r="D13" i="4"/>
  <c r="I39" i="4" l="1"/>
  <c r="I37" i="4"/>
  <c r="D33" i="4"/>
  <c r="D17" i="4"/>
  <c r="D37" i="4" l="1"/>
  <c r="D35" i="4"/>
  <c r="D39" i="4"/>
  <c r="D19" i="4"/>
  <c r="D21" i="4" s="1"/>
  <c r="D27" i="4" s="1"/>
  <c r="D41" i="4" l="1"/>
  <c r="D43" i="4" s="1"/>
  <c r="D49" i="4" s="1"/>
  <c r="J49" i="4" s="1"/>
  <c r="I39" i="1"/>
  <c r="I37" i="1"/>
  <c r="D33" i="1"/>
  <c r="D17" i="1"/>
  <c r="D37" i="1" l="1"/>
  <c r="D35" i="1"/>
  <c r="D39" i="1"/>
  <c r="D19" i="1"/>
  <c r="D21" i="1" s="1"/>
  <c r="D27" i="1" s="1"/>
  <c r="D41" i="1" l="1"/>
  <c r="D43" i="1" s="1"/>
  <c r="D49" i="1" s="1"/>
  <c r="J49" i="1" s="1"/>
</calcChain>
</file>

<file path=xl/sharedStrings.xml><?xml version="1.0" encoding="utf-8"?>
<sst xmlns="http://schemas.openxmlformats.org/spreadsheetml/2006/main" count="240" uniqueCount="98">
  <si>
    <t>期末勤勉手当の計算（基準日：６月１日　基準期間：12月2日～6月1日）</t>
    <rPh sb="0" eb="2">
      <t>キマツ</t>
    </rPh>
    <rPh sb="2" eb="4">
      <t>キンベン</t>
    </rPh>
    <rPh sb="4" eb="6">
      <t>テアテ</t>
    </rPh>
    <rPh sb="7" eb="9">
      <t>ケイサン</t>
    </rPh>
    <rPh sb="10" eb="13">
      <t>キジュンビ</t>
    </rPh>
    <rPh sb="15" eb="16">
      <t>ガツ</t>
    </rPh>
    <rPh sb="17" eb="18">
      <t>ニチ</t>
    </rPh>
    <rPh sb="19" eb="21">
      <t>キジュン</t>
    </rPh>
    <rPh sb="21" eb="23">
      <t>キカン</t>
    </rPh>
    <rPh sb="26" eb="27">
      <t>ガツ</t>
    </rPh>
    <rPh sb="28" eb="29">
      <t>ニチ</t>
    </rPh>
    <rPh sb="31" eb="32">
      <t>ガツ</t>
    </rPh>
    <rPh sb="33" eb="34">
      <t>ニチ</t>
    </rPh>
    <phoneticPr fontId="2"/>
  </si>
  <si>
    <t>（１）期末手当</t>
    <rPh sb="3" eb="5">
      <t>キマツ</t>
    </rPh>
    <rPh sb="5" eb="7">
      <t>テアテ</t>
    </rPh>
    <phoneticPr fontId="2"/>
  </si>
  <si>
    <t>期末手当の額＝算定基礎額　×　期別支給割合　×　在職・勤務期間率【表５】</t>
    <rPh sb="0" eb="2">
      <t>キマツ</t>
    </rPh>
    <rPh sb="2" eb="4">
      <t>テアテ</t>
    </rPh>
    <rPh sb="5" eb="6">
      <t>ガク</t>
    </rPh>
    <rPh sb="7" eb="9">
      <t>サンテイ</t>
    </rPh>
    <rPh sb="9" eb="12">
      <t>キソガク</t>
    </rPh>
    <rPh sb="15" eb="16">
      <t>キ</t>
    </rPh>
    <rPh sb="16" eb="17">
      <t>ベツ</t>
    </rPh>
    <rPh sb="17" eb="19">
      <t>シキュウ</t>
    </rPh>
    <rPh sb="19" eb="21">
      <t>ワリアイ</t>
    </rPh>
    <rPh sb="24" eb="26">
      <t>ザイショク</t>
    </rPh>
    <rPh sb="27" eb="29">
      <t>キンム</t>
    </rPh>
    <rPh sb="29" eb="31">
      <t>キカン</t>
    </rPh>
    <rPh sb="31" eb="32">
      <t>リツ</t>
    </rPh>
    <rPh sb="33" eb="34">
      <t>ヒョウ</t>
    </rPh>
    <phoneticPr fontId="2"/>
  </si>
  <si>
    <t>算定基礎額＝給料の月額＋扶養手当＋（給料の月額＋扶養手当）×地域手当率＋役職等段階別加算【表２】＋管理職加算【表３】</t>
    <rPh sb="0" eb="2">
      <t>サンテイ</t>
    </rPh>
    <rPh sb="2" eb="5">
      <t>キソガク</t>
    </rPh>
    <rPh sb="6" eb="8">
      <t>キュウリョウ</t>
    </rPh>
    <rPh sb="9" eb="11">
      <t>ゲツガク</t>
    </rPh>
    <rPh sb="12" eb="14">
      <t>フヨウ</t>
    </rPh>
    <rPh sb="14" eb="16">
      <t>テアテ</t>
    </rPh>
    <rPh sb="18" eb="20">
      <t>キュウリョウ</t>
    </rPh>
    <rPh sb="21" eb="23">
      <t>ゲツガク</t>
    </rPh>
    <rPh sb="24" eb="26">
      <t>フヨウ</t>
    </rPh>
    <rPh sb="26" eb="28">
      <t>テアテ</t>
    </rPh>
    <rPh sb="30" eb="32">
      <t>チイキ</t>
    </rPh>
    <rPh sb="32" eb="34">
      <t>テアテ</t>
    </rPh>
    <rPh sb="34" eb="35">
      <t>リツ</t>
    </rPh>
    <rPh sb="36" eb="38">
      <t>ヤクショク</t>
    </rPh>
    <rPh sb="38" eb="39">
      <t>トウ</t>
    </rPh>
    <rPh sb="39" eb="41">
      <t>ダンカイ</t>
    </rPh>
    <rPh sb="41" eb="42">
      <t>ベツ</t>
    </rPh>
    <rPh sb="42" eb="44">
      <t>カサン</t>
    </rPh>
    <rPh sb="45" eb="46">
      <t>ヒョウ</t>
    </rPh>
    <rPh sb="49" eb="52">
      <t>カンリショク</t>
    </rPh>
    <rPh sb="52" eb="54">
      <t>カサン</t>
    </rPh>
    <rPh sb="55" eb="56">
      <t>ヒョウ</t>
    </rPh>
    <phoneticPr fontId="2"/>
  </si>
  <si>
    <t>役職等段階別加算【表２】</t>
    <rPh sb="0" eb="2">
      <t>ヤクショク</t>
    </rPh>
    <rPh sb="2" eb="3">
      <t>トウ</t>
    </rPh>
    <rPh sb="3" eb="5">
      <t>ダンカイ</t>
    </rPh>
    <rPh sb="5" eb="6">
      <t>ベツ</t>
    </rPh>
    <rPh sb="6" eb="8">
      <t>カサン</t>
    </rPh>
    <rPh sb="9" eb="10">
      <t>ヒョウ</t>
    </rPh>
    <phoneticPr fontId="2"/>
  </si>
  <si>
    <t>加算額＝〔給料の月額＋（給料の月額×地域手当率）〕×加算割合</t>
    <rPh sb="0" eb="3">
      <t>カサンガク</t>
    </rPh>
    <rPh sb="5" eb="7">
      <t>キュウリョウ</t>
    </rPh>
    <rPh sb="8" eb="10">
      <t>ゲツガク</t>
    </rPh>
    <rPh sb="12" eb="14">
      <t>キュウリョウ</t>
    </rPh>
    <rPh sb="15" eb="17">
      <t>ゲツガク</t>
    </rPh>
    <rPh sb="18" eb="20">
      <t>チイキ</t>
    </rPh>
    <rPh sb="20" eb="22">
      <t>テアテ</t>
    </rPh>
    <rPh sb="22" eb="23">
      <t>リツ</t>
    </rPh>
    <rPh sb="26" eb="28">
      <t>カサン</t>
    </rPh>
    <rPh sb="28" eb="30">
      <t>ワリアイ</t>
    </rPh>
    <phoneticPr fontId="2"/>
  </si>
  <si>
    <t>給料の月額</t>
    <rPh sb="0" eb="2">
      <t>キュウリョウ</t>
    </rPh>
    <rPh sb="3" eb="5">
      <t>ゲツガク</t>
    </rPh>
    <phoneticPr fontId="2"/>
  </si>
  <si>
    <t>・・・A　（６月１６日の給与明細書の「給料」欄）</t>
    <rPh sb="7" eb="8">
      <t>ガツ</t>
    </rPh>
    <rPh sb="10" eb="11">
      <t>ニチ</t>
    </rPh>
    <rPh sb="12" eb="14">
      <t>キュウヨ</t>
    </rPh>
    <rPh sb="14" eb="16">
      <t>メイサイ</t>
    </rPh>
    <rPh sb="16" eb="17">
      <t>ショ</t>
    </rPh>
    <rPh sb="19" eb="21">
      <t>キュウリョウ</t>
    </rPh>
    <rPh sb="22" eb="23">
      <t>ラン</t>
    </rPh>
    <phoneticPr fontId="2"/>
  </si>
  <si>
    <t>対象職員</t>
    <rPh sb="0" eb="2">
      <t>タイショウ</t>
    </rPh>
    <rPh sb="2" eb="4">
      <t>ショクイン</t>
    </rPh>
    <phoneticPr fontId="2"/>
  </si>
  <si>
    <t>加算割合</t>
    <rPh sb="0" eb="2">
      <t>カサン</t>
    </rPh>
    <rPh sb="2" eb="4">
      <t>ワリアイ</t>
    </rPh>
    <phoneticPr fontId="2"/>
  </si>
  <si>
    <t>＋</t>
    <phoneticPr fontId="2"/>
  </si>
  <si>
    <t>扶養手当</t>
    <rPh sb="0" eb="2">
      <t>フヨウ</t>
    </rPh>
    <rPh sb="2" eb="4">
      <t>テアテ</t>
    </rPh>
    <phoneticPr fontId="2"/>
  </si>
  <si>
    <t>・・・B　（６月１６日の給与明細書の「扶養手当」欄）</t>
    <rPh sb="7" eb="8">
      <t>ガツ</t>
    </rPh>
    <rPh sb="10" eb="11">
      <t>ニチ</t>
    </rPh>
    <rPh sb="12" eb="14">
      <t>キュウヨ</t>
    </rPh>
    <rPh sb="14" eb="16">
      <t>メイサイ</t>
    </rPh>
    <rPh sb="16" eb="17">
      <t>ショ</t>
    </rPh>
    <rPh sb="19" eb="21">
      <t>フヨウ</t>
    </rPh>
    <rPh sb="21" eb="23">
      <t>テアテ</t>
    </rPh>
    <rPh sb="24" eb="25">
      <t>ラン</t>
    </rPh>
    <phoneticPr fontId="2"/>
  </si>
  <si>
    <t>地域手当</t>
    <rPh sb="0" eb="2">
      <t>チイキ</t>
    </rPh>
    <rPh sb="2" eb="4">
      <t>テアテ</t>
    </rPh>
    <phoneticPr fontId="2"/>
  </si>
  <si>
    <t>＋</t>
    <phoneticPr fontId="2"/>
  </si>
  <si>
    <t>主任級</t>
    <rPh sb="0" eb="2">
      <t>シュニン</t>
    </rPh>
    <rPh sb="2" eb="3">
      <t>キュウ</t>
    </rPh>
    <phoneticPr fontId="2"/>
  </si>
  <si>
    <t>役職等段階別加算</t>
    <rPh sb="0" eb="2">
      <t>ヤクショク</t>
    </rPh>
    <rPh sb="2" eb="3">
      <t>トウ</t>
    </rPh>
    <rPh sb="3" eb="6">
      <t>ダンカイベツ</t>
    </rPh>
    <rPh sb="6" eb="8">
      <t>カサン</t>
    </rPh>
    <phoneticPr fontId="2"/>
  </si>
  <si>
    <t>＋</t>
    <phoneticPr fontId="2"/>
  </si>
  <si>
    <t>管理職加算【表３】</t>
    <rPh sb="0" eb="3">
      <t>カンリショク</t>
    </rPh>
    <rPh sb="3" eb="5">
      <t>カサン</t>
    </rPh>
    <rPh sb="6" eb="7">
      <t>ヒョウ</t>
    </rPh>
    <phoneticPr fontId="2"/>
  </si>
  <si>
    <t>管理職加算</t>
    <rPh sb="0" eb="3">
      <t>カンリショク</t>
    </rPh>
    <rPh sb="3" eb="5">
      <t>カサン</t>
    </rPh>
    <phoneticPr fontId="2"/>
  </si>
  <si>
    <t>・・・給料月額×加算割合【表３】</t>
    <rPh sb="3" eb="5">
      <t>キュウリョウ</t>
    </rPh>
    <rPh sb="5" eb="7">
      <t>ゲツガク</t>
    </rPh>
    <rPh sb="8" eb="10">
      <t>カサン</t>
    </rPh>
    <rPh sb="10" eb="12">
      <t>ワリアイ</t>
    </rPh>
    <rPh sb="13" eb="14">
      <t>ヒョウ</t>
    </rPh>
    <phoneticPr fontId="2"/>
  </si>
  <si>
    <t>加算額＝給料月額×加算割合</t>
    <rPh sb="0" eb="3">
      <t>カサンガク</t>
    </rPh>
    <rPh sb="4" eb="6">
      <t>キュウリョウ</t>
    </rPh>
    <rPh sb="6" eb="8">
      <t>ゲツガク</t>
    </rPh>
    <rPh sb="9" eb="11">
      <t>カサン</t>
    </rPh>
    <rPh sb="11" eb="13">
      <t>ワリアイ</t>
    </rPh>
    <phoneticPr fontId="2"/>
  </si>
  <si>
    <t>‖</t>
    <phoneticPr fontId="2"/>
  </si>
  <si>
    <t>区分</t>
    <rPh sb="0" eb="2">
      <t>クブン</t>
    </rPh>
    <phoneticPr fontId="2"/>
  </si>
  <si>
    <t>算定基礎額</t>
    <rPh sb="0" eb="2">
      <t>サンテイ</t>
    </rPh>
    <rPh sb="2" eb="5">
      <t>キソガク</t>
    </rPh>
    <phoneticPr fontId="2"/>
  </si>
  <si>
    <t>・・・（６月３０日の給与明細書「期末手当等基礎額」欄）</t>
    <rPh sb="5" eb="6">
      <t>ガツ</t>
    </rPh>
    <rPh sb="8" eb="9">
      <t>ニチ</t>
    </rPh>
    <rPh sb="10" eb="12">
      <t>キュウヨ</t>
    </rPh>
    <rPh sb="12" eb="15">
      <t>メイサイショ</t>
    </rPh>
    <rPh sb="16" eb="18">
      <t>キマツ</t>
    </rPh>
    <rPh sb="18" eb="20">
      <t>テアテ</t>
    </rPh>
    <rPh sb="20" eb="21">
      <t>トウ</t>
    </rPh>
    <rPh sb="21" eb="24">
      <t>キソガク</t>
    </rPh>
    <rPh sb="25" eb="26">
      <t>ラン</t>
    </rPh>
    <phoneticPr fontId="2"/>
  </si>
  <si>
    <t>1種・２種</t>
    <rPh sb="1" eb="2">
      <t>シュ</t>
    </rPh>
    <rPh sb="4" eb="5">
      <t>シュ</t>
    </rPh>
    <phoneticPr fontId="2"/>
  </si>
  <si>
    <t>３種</t>
    <rPh sb="1" eb="2">
      <t>シュ</t>
    </rPh>
    <phoneticPr fontId="2"/>
  </si>
  <si>
    <t>４種</t>
    <rPh sb="1" eb="2">
      <t>シュ</t>
    </rPh>
    <phoneticPr fontId="2"/>
  </si>
  <si>
    <t>×</t>
    <phoneticPr fontId="2"/>
  </si>
  <si>
    <t>５種</t>
    <rPh sb="1" eb="2">
      <t>シュ</t>
    </rPh>
    <phoneticPr fontId="2"/>
  </si>
  <si>
    <t>期別支給割合</t>
    <rPh sb="0" eb="2">
      <t>キベツ</t>
    </rPh>
    <rPh sb="2" eb="4">
      <t>シキュウ</t>
    </rPh>
    <rPh sb="4" eb="6">
      <t>ワリアイ</t>
    </rPh>
    <phoneticPr fontId="2"/>
  </si>
  <si>
    <t>月</t>
    <rPh sb="0" eb="1">
      <t>ツキ</t>
    </rPh>
    <phoneticPr fontId="2"/>
  </si>
  <si>
    <t>６種</t>
    <rPh sb="1" eb="2">
      <t>シュ</t>
    </rPh>
    <phoneticPr fontId="2"/>
  </si>
  <si>
    <t>×</t>
    <phoneticPr fontId="2"/>
  </si>
  <si>
    <t>７種</t>
    <rPh sb="1" eb="2">
      <t>シュ</t>
    </rPh>
    <phoneticPr fontId="2"/>
  </si>
  <si>
    <t>在職・勤務期間率</t>
    <rPh sb="0" eb="2">
      <t>ザイショク</t>
    </rPh>
    <rPh sb="3" eb="5">
      <t>キンム</t>
    </rPh>
    <rPh sb="5" eb="7">
      <t>キカン</t>
    </rPh>
    <rPh sb="7" eb="8">
      <t>リツ</t>
    </rPh>
    <phoneticPr fontId="2"/>
  </si>
  <si>
    <t>％</t>
    <phoneticPr fontId="2"/>
  </si>
  <si>
    <t>【表５】参照</t>
    <rPh sb="1" eb="2">
      <t>ヒョウ</t>
    </rPh>
    <rPh sb="4" eb="6">
      <t>サンショウ</t>
    </rPh>
    <phoneticPr fontId="2"/>
  </si>
  <si>
    <t>‖</t>
    <phoneticPr fontId="2"/>
  </si>
  <si>
    <t>在職・勤務期間率【表5】</t>
    <rPh sb="0" eb="2">
      <t>ザイショク</t>
    </rPh>
    <rPh sb="3" eb="5">
      <t>キンム</t>
    </rPh>
    <rPh sb="5" eb="7">
      <t>キカン</t>
    </rPh>
    <rPh sb="7" eb="8">
      <t>リツ</t>
    </rPh>
    <rPh sb="9" eb="10">
      <t>ヒョウ</t>
    </rPh>
    <phoneticPr fontId="2"/>
  </si>
  <si>
    <t>期末手当</t>
    <rPh sb="0" eb="2">
      <t>キマツ</t>
    </rPh>
    <rPh sb="2" eb="4">
      <t>テアテ</t>
    </rPh>
    <phoneticPr fontId="2"/>
  </si>
  <si>
    <t>勤勉手当</t>
    <rPh sb="0" eb="2">
      <t>キンベン</t>
    </rPh>
    <rPh sb="2" eb="4">
      <t>テアテ</t>
    </rPh>
    <phoneticPr fontId="2"/>
  </si>
  <si>
    <t>基準期間内の在職期間</t>
    <rPh sb="0" eb="2">
      <t>キジュン</t>
    </rPh>
    <rPh sb="2" eb="4">
      <t>キカン</t>
    </rPh>
    <rPh sb="4" eb="5">
      <t>ナイ</t>
    </rPh>
    <rPh sb="6" eb="8">
      <t>ザイショク</t>
    </rPh>
    <rPh sb="8" eb="10">
      <t>キカン</t>
    </rPh>
    <phoneticPr fontId="2"/>
  </si>
  <si>
    <t>支給率</t>
    <rPh sb="0" eb="3">
      <t>シキュウリツ</t>
    </rPh>
    <phoneticPr fontId="2"/>
  </si>
  <si>
    <t>（２）期勉手当</t>
    <rPh sb="3" eb="4">
      <t>キ</t>
    </rPh>
    <rPh sb="4" eb="5">
      <t>ツトム</t>
    </rPh>
    <rPh sb="5" eb="7">
      <t>テアテ</t>
    </rPh>
    <phoneticPr fontId="2"/>
  </si>
  <si>
    <t>６か月</t>
    <rPh sb="2" eb="3">
      <t>ゲツ</t>
    </rPh>
    <phoneticPr fontId="2"/>
  </si>
  <si>
    <t>期勉手当の額＝算定基礎額　×　期別支給割合　×　在職・勤務期間率【表５】</t>
    <rPh sb="0" eb="1">
      <t>キ</t>
    </rPh>
    <rPh sb="1" eb="2">
      <t>ツトム</t>
    </rPh>
    <rPh sb="2" eb="4">
      <t>テアテ</t>
    </rPh>
    <rPh sb="5" eb="6">
      <t>ガク</t>
    </rPh>
    <rPh sb="7" eb="9">
      <t>サンテイ</t>
    </rPh>
    <rPh sb="9" eb="12">
      <t>キソガク</t>
    </rPh>
    <rPh sb="15" eb="16">
      <t>キ</t>
    </rPh>
    <rPh sb="16" eb="17">
      <t>ベツ</t>
    </rPh>
    <rPh sb="17" eb="19">
      <t>シキュウ</t>
    </rPh>
    <rPh sb="19" eb="21">
      <t>ワリアイ</t>
    </rPh>
    <rPh sb="24" eb="26">
      <t>ザイショク</t>
    </rPh>
    <rPh sb="27" eb="29">
      <t>キンム</t>
    </rPh>
    <rPh sb="29" eb="31">
      <t>キカン</t>
    </rPh>
    <rPh sb="31" eb="32">
      <t>リツ</t>
    </rPh>
    <rPh sb="33" eb="34">
      <t>ヒョウ</t>
    </rPh>
    <phoneticPr fontId="2"/>
  </si>
  <si>
    <t>５か月以上～６か月未満</t>
    <rPh sb="2" eb="3">
      <t>ゲツ</t>
    </rPh>
    <rPh sb="3" eb="5">
      <t>イジョウ</t>
    </rPh>
    <rPh sb="8" eb="9">
      <t>ゲツ</t>
    </rPh>
    <rPh sb="9" eb="11">
      <t>ミマン</t>
    </rPh>
    <phoneticPr fontId="2"/>
  </si>
  <si>
    <t>５か月15日以上６か月未満</t>
    <rPh sb="2" eb="3">
      <t>ゲツ</t>
    </rPh>
    <rPh sb="5" eb="6">
      <t>ニチ</t>
    </rPh>
    <rPh sb="6" eb="8">
      <t>イジョウ</t>
    </rPh>
    <rPh sb="10" eb="11">
      <t>ゲツ</t>
    </rPh>
    <rPh sb="11" eb="13">
      <t>ミマン</t>
    </rPh>
    <phoneticPr fontId="2"/>
  </si>
  <si>
    <t>算定基礎額＝給料の月額＋（給料の月額×地域手当率）＋役職等段階別加算【表２】＋管理職加算【表３】</t>
    <rPh sb="0" eb="2">
      <t>サンテイ</t>
    </rPh>
    <rPh sb="2" eb="5">
      <t>キソガク</t>
    </rPh>
    <rPh sb="6" eb="8">
      <t>キュウリョウ</t>
    </rPh>
    <rPh sb="9" eb="11">
      <t>ゲツガク</t>
    </rPh>
    <rPh sb="13" eb="15">
      <t>キュウリョウ</t>
    </rPh>
    <rPh sb="16" eb="18">
      <t>ゲツガク</t>
    </rPh>
    <rPh sb="19" eb="21">
      <t>チイキ</t>
    </rPh>
    <rPh sb="21" eb="23">
      <t>テアテ</t>
    </rPh>
    <rPh sb="23" eb="24">
      <t>リツ</t>
    </rPh>
    <rPh sb="26" eb="28">
      <t>ヤクショク</t>
    </rPh>
    <rPh sb="28" eb="29">
      <t>トウ</t>
    </rPh>
    <rPh sb="29" eb="31">
      <t>ダンカイ</t>
    </rPh>
    <rPh sb="31" eb="32">
      <t>ベツ</t>
    </rPh>
    <rPh sb="32" eb="34">
      <t>カサン</t>
    </rPh>
    <rPh sb="35" eb="36">
      <t>ヒョウ</t>
    </rPh>
    <rPh sb="39" eb="42">
      <t>カンリショク</t>
    </rPh>
    <rPh sb="42" eb="44">
      <t>カサン</t>
    </rPh>
    <rPh sb="45" eb="46">
      <t>ヒョウ</t>
    </rPh>
    <phoneticPr fontId="2"/>
  </si>
  <si>
    <t>３か月以上～５か月未満</t>
    <rPh sb="2" eb="3">
      <t>ゲツ</t>
    </rPh>
    <rPh sb="3" eb="5">
      <t>イジョウ</t>
    </rPh>
    <rPh sb="8" eb="9">
      <t>ゲツ</t>
    </rPh>
    <rPh sb="9" eb="11">
      <t>ミマン</t>
    </rPh>
    <phoneticPr fontId="2"/>
  </si>
  <si>
    <t>５か月以上５か月15日未満</t>
    <rPh sb="2" eb="3">
      <t>ゲツ</t>
    </rPh>
    <rPh sb="3" eb="5">
      <t>イジョウ</t>
    </rPh>
    <rPh sb="7" eb="8">
      <t>ゲツ</t>
    </rPh>
    <rPh sb="10" eb="11">
      <t>ニチ</t>
    </rPh>
    <rPh sb="11" eb="13">
      <t>ミマン</t>
    </rPh>
    <phoneticPr fontId="2"/>
  </si>
  <si>
    <t>３か月未満</t>
    <rPh sb="2" eb="3">
      <t>ツキ</t>
    </rPh>
    <rPh sb="3" eb="5">
      <t>ミマン</t>
    </rPh>
    <phoneticPr fontId="2"/>
  </si>
  <si>
    <t>４か月15日以上５か月未満</t>
    <rPh sb="2" eb="3">
      <t>ツキ</t>
    </rPh>
    <rPh sb="5" eb="6">
      <t>ニチ</t>
    </rPh>
    <rPh sb="6" eb="8">
      <t>イジョウ</t>
    </rPh>
    <rPh sb="10" eb="11">
      <t>ガツ</t>
    </rPh>
    <rPh sb="11" eb="13">
      <t>ミマン</t>
    </rPh>
    <phoneticPr fontId="2"/>
  </si>
  <si>
    <t>４か月以上４か月15日未満</t>
    <rPh sb="2" eb="3">
      <t>ツキ</t>
    </rPh>
    <rPh sb="3" eb="5">
      <t>イジョウ</t>
    </rPh>
    <rPh sb="7" eb="8">
      <t>ガツ</t>
    </rPh>
    <rPh sb="10" eb="11">
      <t>ニチ</t>
    </rPh>
    <rPh sb="11" eb="13">
      <t>ミマン</t>
    </rPh>
    <phoneticPr fontId="2"/>
  </si>
  <si>
    <t>＋</t>
    <phoneticPr fontId="2"/>
  </si>
  <si>
    <t>３か月15日以上４か月未満</t>
    <rPh sb="2" eb="3">
      <t>ツキ</t>
    </rPh>
    <rPh sb="5" eb="6">
      <t>ニチ</t>
    </rPh>
    <rPh sb="6" eb="8">
      <t>イジョウ</t>
    </rPh>
    <rPh sb="10" eb="11">
      <t>ガツ</t>
    </rPh>
    <rPh sb="11" eb="13">
      <t>ミマン</t>
    </rPh>
    <phoneticPr fontId="2"/>
  </si>
  <si>
    <t>３か月以上３か月15日未満</t>
    <rPh sb="2" eb="3">
      <t>ツキ</t>
    </rPh>
    <rPh sb="3" eb="5">
      <t>イジョウ</t>
    </rPh>
    <rPh sb="7" eb="8">
      <t>ガツ</t>
    </rPh>
    <rPh sb="10" eb="11">
      <t>ニチ</t>
    </rPh>
    <rPh sb="11" eb="13">
      <t>ミマン</t>
    </rPh>
    <phoneticPr fontId="2"/>
  </si>
  <si>
    <t>＋</t>
    <phoneticPr fontId="2"/>
  </si>
  <si>
    <t>２か月15日以上３か月未満</t>
    <rPh sb="2" eb="3">
      <t>ツキ</t>
    </rPh>
    <rPh sb="5" eb="6">
      <t>ニチ</t>
    </rPh>
    <rPh sb="6" eb="8">
      <t>イジョウ</t>
    </rPh>
    <rPh sb="10" eb="11">
      <t>ガツ</t>
    </rPh>
    <rPh sb="11" eb="13">
      <t>ミマン</t>
    </rPh>
    <phoneticPr fontId="2"/>
  </si>
  <si>
    <t>２か月以上２か月15日未満</t>
    <rPh sb="2" eb="3">
      <t>ツキ</t>
    </rPh>
    <rPh sb="3" eb="5">
      <t>イジョウ</t>
    </rPh>
    <rPh sb="7" eb="8">
      <t>ガツ</t>
    </rPh>
    <rPh sb="10" eb="11">
      <t>ニチ</t>
    </rPh>
    <rPh sb="11" eb="13">
      <t>ミマン</t>
    </rPh>
    <phoneticPr fontId="2"/>
  </si>
  <si>
    <t>＋</t>
    <phoneticPr fontId="2"/>
  </si>
  <si>
    <t>１か月15日以上２か月未満</t>
    <rPh sb="2" eb="3">
      <t>ツキ</t>
    </rPh>
    <rPh sb="5" eb="6">
      <t>ニチ</t>
    </rPh>
    <rPh sb="6" eb="8">
      <t>イジョウ</t>
    </rPh>
    <rPh sb="10" eb="11">
      <t>ガツ</t>
    </rPh>
    <rPh sb="11" eb="13">
      <t>ミマン</t>
    </rPh>
    <phoneticPr fontId="2"/>
  </si>
  <si>
    <t>１か月以上１か月15日未満</t>
    <rPh sb="2" eb="3">
      <t>ツキ</t>
    </rPh>
    <rPh sb="3" eb="5">
      <t>イジョウ</t>
    </rPh>
    <rPh sb="7" eb="8">
      <t>ガツ</t>
    </rPh>
    <rPh sb="10" eb="11">
      <t>ニチ</t>
    </rPh>
    <rPh sb="11" eb="13">
      <t>ミマン</t>
    </rPh>
    <phoneticPr fontId="2"/>
  </si>
  <si>
    <t>15日以上１か月未満</t>
    <rPh sb="2" eb="3">
      <t>ニチ</t>
    </rPh>
    <rPh sb="3" eb="5">
      <t>イジョウ</t>
    </rPh>
    <rPh sb="7" eb="8">
      <t>ガツ</t>
    </rPh>
    <rPh sb="8" eb="10">
      <t>ミマン</t>
    </rPh>
    <phoneticPr fontId="2"/>
  </si>
  <si>
    <t>・・・（６月３０日の給与明細書の「勤勉手当基礎額」）</t>
    <rPh sb="5" eb="6">
      <t>ガツ</t>
    </rPh>
    <rPh sb="8" eb="9">
      <t>ニチ</t>
    </rPh>
    <rPh sb="10" eb="12">
      <t>キュウヨ</t>
    </rPh>
    <rPh sb="12" eb="15">
      <t>メイサイショ</t>
    </rPh>
    <rPh sb="17" eb="19">
      <t>キンベン</t>
    </rPh>
    <rPh sb="19" eb="21">
      <t>テアテ</t>
    </rPh>
    <rPh sb="21" eb="24">
      <t>キソガク</t>
    </rPh>
    <phoneticPr fontId="2"/>
  </si>
  <si>
    <t>15日未満</t>
    <rPh sb="2" eb="3">
      <t>ニチ</t>
    </rPh>
    <rPh sb="3" eb="5">
      <t>ミマン</t>
    </rPh>
    <phoneticPr fontId="2"/>
  </si>
  <si>
    <t>０日</t>
    <rPh sb="1" eb="2">
      <t>ニチ</t>
    </rPh>
    <phoneticPr fontId="2"/>
  </si>
  <si>
    <t>×</t>
    <phoneticPr fontId="2"/>
  </si>
  <si>
    <t>×</t>
    <phoneticPr fontId="2"/>
  </si>
  <si>
    <t>％</t>
    <phoneticPr fontId="2"/>
  </si>
  <si>
    <t>‖</t>
    <phoneticPr fontId="2"/>
  </si>
  <si>
    <t>期勉手当</t>
    <rPh sb="0" eb="1">
      <t>キ</t>
    </rPh>
    <rPh sb="1" eb="2">
      <t>ツトム</t>
    </rPh>
    <rPh sb="2" eb="4">
      <t>テアテ</t>
    </rPh>
    <phoneticPr fontId="2"/>
  </si>
  <si>
    <t>期末手当＋勤勉手当</t>
    <rPh sb="0" eb="2">
      <t>キマツ</t>
    </rPh>
    <rPh sb="2" eb="4">
      <t>テアテ</t>
    </rPh>
    <rPh sb="5" eb="7">
      <t>キンベン</t>
    </rPh>
    <rPh sb="7" eb="9">
      <t>テアテ</t>
    </rPh>
    <phoneticPr fontId="2"/>
  </si>
  <si>
    <t>に入力</t>
    <rPh sb="1" eb="3">
      <t>ニュウリョク</t>
    </rPh>
    <phoneticPr fontId="2"/>
  </si>
  <si>
    <t>（所得税・社会保険料込み）</t>
    <phoneticPr fontId="2"/>
  </si>
  <si>
    <t>・・・（A＋B）×8.5％</t>
    <phoneticPr fontId="2"/>
  </si>
  <si>
    <t>・・・〔A＋（A×8.5%）〕×加算割合【表2】</t>
    <rPh sb="16" eb="18">
      <t>カサン</t>
    </rPh>
    <rPh sb="18" eb="20">
      <t>ワリアイ</t>
    </rPh>
    <rPh sb="21" eb="22">
      <t>ヒョウ</t>
    </rPh>
    <phoneticPr fontId="2"/>
  </si>
  <si>
    <t>・・・A×8.5％</t>
    <phoneticPr fontId="2"/>
  </si>
  <si>
    <t>課長補佐級(班長以外)</t>
    <rPh sb="0" eb="2">
      <t>カチョウ</t>
    </rPh>
    <rPh sb="2" eb="4">
      <t>ホサ</t>
    </rPh>
    <rPh sb="4" eb="5">
      <t>キュウ</t>
    </rPh>
    <rPh sb="6" eb="8">
      <t>ハンチョウ</t>
    </rPh>
    <rPh sb="8" eb="10">
      <t>イガイ</t>
    </rPh>
    <phoneticPr fontId="2"/>
  </si>
  <si>
    <t>期別支給割合【表４】</t>
    <rPh sb="0" eb="2">
      <t>キベツ</t>
    </rPh>
    <rPh sb="2" eb="6">
      <t>シキュウワリアイ</t>
    </rPh>
    <rPh sb="7" eb="8">
      <t>ヒョウ</t>
    </rPh>
    <phoneticPr fontId="2"/>
  </si>
  <si>
    <t>期勉手当の額＝算定基礎額　×　期別支給割合【表４】　×　在職・勤務期間率【表５】</t>
    <rPh sb="0" eb="1">
      <t>キ</t>
    </rPh>
    <rPh sb="1" eb="2">
      <t>ツトム</t>
    </rPh>
    <rPh sb="2" eb="4">
      <t>テアテ</t>
    </rPh>
    <rPh sb="5" eb="6">
      <t>ガク</t>
    </rPh>
    <rPh sb="7" eb="9">
      <t>サンテイ</t>
    </rPh>
    <rPh sb="9" eb="12">
      <t>キソガク</t>
    </rPh>
    <rPh sb="15" eb="16">
      <t>キ</t>
    </rPh>
    <rPh sb="16" eb="17">
      <t>ベツ</t>
    </rPh>
    <rPh sb="17" eb="19">
      <t>シキュウ</t>
    </rPh>
    <rPh sb="19" eb="21">
      <t>ワリアイ</t>
    </rPh>
    <rPh sb="22" eb="23">
      <t>ヒョウ</t>
    </rPh>
    <rPh sb="28" eb="30">
      <t>ザイショク</t>
    </rPh>
    <rPh sb="31" eb="33">
      <t>キンム</t>
    </rPh>
    <rPh sb="33" eb="35">
      <t>キカン</t>
    </rPh>
    <rPh sb="35" eb="36">
      <t>リツ</t>
    </rPh>
    <rPh sb="37" eb="38">
      <t>ヒョウ</t>
    </rPh>
    <phoneticPr fontId="2"/>
  </si>
  <si>
    <t>勤勉手当判定区分</t>
    <rPh sb="0" eb="8">
      <t>キンベンテアテハンテイクブン</t>
    </rPh>
    <phoneticPr fontId="2"/>
  </si>
  <si>
    <t>成績率</t>
    <rPh sb="0" eb="3">
      <t>セイセキリツ</t>
    </rPh>
    <phoneticPr fontId="2"/>
  </si>
  <si>
    <t>Ｓ</t>
    <phoneticPr fontId="2"/>
  </si>
  <si>
    <t>（最上位）</t>
    <rPh sb="1" eb="4">
      <t>サイジョウイ</t>
    </rPh>
    <phoneticPr fontId="2"/>
  </si>
  <si>
    <t>Ａ</t>
    <phoneticPr fontId="2"/>
  </si>
  <si>
    <t>（上位）</t>
    <rPh sb="1" eb="3">
      <t>ジョウイ</t>
    </rPh>
    <phoneticPr fontId="2"/>
  </si>
  <si>
    <t>Ｂ</t>
    <phoneticPr fontId="2"/>
  </si>
  <si>
    <t>（標準）</t>
    <rPh sb="1" eb="3">
      <t>ヒョウジュン</t>
    </rPh>
    <phoneticPr fontId="2"/>
  </si>
  <si>
    <t>Ｃ</t>
    <phoneticPr fontId="2"/>
  </si>
  <si>
    <t>（下位）</t>
    <rPh sb="1" eb="3">
      <t>カイ</t>
    </rPh>
    <phoneticPr fontId="2"/>
  </si>
  <si>
    <t>Ｂ</t>
  </si>
  <si>
    <t>・・・前年度の役割達成度評価【表４】</t>
    <rPh sb="3" eb="6">
      <t>ゼンネンド</t>
    </rPh>
    <rPh sb="7" eb="14">
      <t>ヤクワリタッセイドヒョウカ</t>
    </rPh>
    <rPh sb="15" eb="16">
      <t>ヒョウ</t>
    </rPh>
    <phoneticPr fontId="2"/>
  </si>
  <si>
    <t>局長及び部長級</t>
    <rPh sb="0" eb="2">
      <t>キョクチョウ</t>
    </rPh>
    <rPh sb="2" eb="3">
      <t>オヨ</t>
    </rPh>
    <rPh sb="4" eb="7">
      <t>ブチョウキュウ</t>
    </rPh>
    <rPh sb="6" eb="7">
      <t>キュウ</t>
    </rPh>
    <phoneticPr fontId="2"/>
  </si>
  <si>
    <t>課長級及び班長の職</t>
    <rPh sb="0" eb="3">
      <t>カチョウキュウ</t>
    </rPh>
    <rPh sb="3" eb="4">
      <t>オヨ</t>
    </rPh>
    <rPh sb="5" eb="7">
      <t>ハンチョウ</t>
    </rPh>
    <rPh sb="8" eb="9">
      <t>ショク</t>
    </rPh>
    <phoneticPr fontId="2"/>
  </si>
  <si>
    <t>主査級(班長以外)</t>
    <rPh sb="0" eb="2">
      <t>シュサ</t>
    </rPh>
    <rPh sb="2" eb="3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</si>
</sst>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);[Red]\(0\)"/>
    <numFmt numFmtId="178" formatCode="0.000_ "/>
    <numFmt numFmtId="179" formatCode="0_ "/>
    <numFmt numFmtId="180" formatCode="0.000"/>
  </numFmts>
  <fonts count="13">
    <font>
      <sz val="11"/>
      <color theme="1"/>
      <name val="ＭＳ Ｐゴシック"/>
      <family val="2"/>
      <charset val="128"/>
      <scheme val="minor"/>
    </font>
    <font>
      <sz val="14"/>
      <color theme="1"/>
      <name val="ＤＦＰ細丸ゴシック体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ＤＦＰ細丸ゴシック体"/>
      <family val="3"/>
      <charset val="128"/>
    </font>
    <font>
      <sz val="11"/>
      <color theme="1"/>
      <name val="ＤＦＰ細丸ゴシック体"/>
      <family val="3"/>
      <charset val="128"/>
    </font>
    <font>
      <sz val="14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176" fontId="5" fillId="2" borderId="1" xfId="0" applyNumberFormat="1" applyFont="1" applyFill="1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right" vertical="center" indent="1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9" fontId="4" fillId="0" borderId="6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left" vertical="center" indent="1"/>
    </xf>
    <xf numFmtId="9" fontId="4" fillId="0" borderId="8" xfId="0" applyNumberFormat="1" applyFont="1" applyBorder="1" applyAlignment="1">
      <alignment horizontal="right" vertical="center" indent="1"/>
    </xf>
    <xf numFmtId="176" fontId="5" fillId="0" borderId="1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9" fontId="4" fillId="0" borderId="10" xfId="0" applyNumberFormat="1" applyFont="1" applyBorder="1" applyAlignment="1">
      <alignment horizontal="right" vertical="center" indent="1"/>
    </xf>
    <xf numFmtId="177" fontId="5" fillId="2" borderId="1" xfId="0" applyNumberFormat="1" applyFont="1" applyFill="1" applyBorder="1">
      <alignment vertical="center"/>
    </xf>
    <xf numFmtId="0" fontId="4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horizontal="left" vertical="center" indent="1"/>
    </xf>
    <xf numFmtId="9" fontId="4" fillId="0" borderId="15" xfId="0" applyNumberFormat="1" applyFont="1" applyBorder="1" applyAlignment="1">
      <alignment horizontal="right" vertical="center" indent="1"/>
    </xf>
    <xf numFmtId="177" fontId="5" fillId="3" borderId="13" xfId="0" applyNumberFormat="1" applyFont="1" applyFill="1" applyBorder="1">
      <alignment vertical="center"/>
    </xf>
    <xf numFmtId="176" fontId="5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19" xfId="0" applyFont="1" applyBorder="1" applyAlignment="1">
      <alignment horizontal="left" vertical="center" indent="1"/>
    </xf>
    <xf numFmtId="9" fontId="4" fillId="0" borderId="20" xfId="0" applyNumberFormat="1" applyFont="1" applyBorder="1" applyAlignment="1">
      <alignment horizontal="right" vertical="center" indent="1"/>
    </xf>
    <xf numFmtId="0" fontId="4" fillId="0" borderId="21" xfId="0" applyFont="1" applyBorder="1" applyAlignment="1">
      <alignment horizontal="left" vertical="center" indent="1"/>
    </xf>
    <xf numFmtId="9" fontId="4" fillId="0" borderId="22" xfId="0" applyNumberFormat="1" applyFont="1" applyBorder="1" applyAlignment="1">
      <alignment horizontal="right" vertical="center" indent="1"/>
    </xf>
    <xf numFmtId="177" fontId="5" fillId="0" borderId="1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 indent="1"/>
    </xf>
    <xf numFmtId="9" fontId="4" fillId="0" borderId="24" xfId="0" applyNumberFormat="1" applyFont="1" applyBorder="1" applyAlignment="1">
      <alignment horizontal="right" vertical="center" indent="1"/>
    </xf>
    <xf numFmtId="179" fontId="5" fillId="2" borderId="13" xfId="0" applyNumberFormat="1" applyFont="1" applyFill="1" applyBorder="1">
      <alignment vertical="center"/>
    </xf>
    <xf numFmtId="0" fontId="8" fillId="0" borderId="0" xfId="0" applyFont="1" applyAlignment="1">
      <alignment horizontal="right" vertical="center"/>
    </xf>
    <xf numFmtId="178" fontId="5" fillId="0" borderId="13" xfId="0" applyNumberFormat="1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2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8" fontId="5" fillId="4" borderId="13" xfId="0" applyNumberFormat="1" applyFont="1" applyFill="1" applyBorder="1">
      <alignment vertical="center"/>
    </xf>
    <xf numFmtId="176" fontId="10" fillId="2" borderId="1" xfId="0" applyNumberFormat="1" applyFont="1" applyFill="1" applyBorder="1" applyAlignment="1">
      <alignment horizontal="center" vertical="center"/>
    </xf>
    <xf numFmtId="180" fontId="3" fillId="0" borderId="6" xfId="0" applyNumberFormat="1" applyFont="1" applyBorder="1">
      <alignment vertical="center"/>
    </xf>
    <xf numFmtId="176" fontId="9" fillId="0" borderId="25" xfId="0" applyNumberFormat="1" applyFont="1" applyBorder="1">
      <alignment vertical="center"/>
    </xf>
    <xf numFmtId="0" fontId="9" fillId="0" borderId="2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2" xfId="0" applyFont="1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476251</xdr:colOff>
      <xdr:row>26</xdr:row>
      <xdr:rowOff>21167</xdr:rowOff>
    </xdr:from>
    <xdr:to>
      <xdr:col>12</xdr:col>
      <xdr:colOff>635001</xdr:colOff>
      <xdr:row>32</xdr:row>
      <xdr:rowOff>10584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96426" y="5907617"/>
          <a:ext cx="158750" cy="1361017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1365250</xdr:colOff>
      <xdr:row>25</xdr:row>
      <xdr:rowOff>0</xdr:rowOff>
    </xdr:from>
    <xdr:to>
      <xdr:col>12</xdr:col>
      <xdr:colOff>476251</xdr:colOff>
      <xdr:row>29</xdr:row>
      <xdr:rowOff>15876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stCxn id="2" idx="1"/>
        </xdr:cNvCxnSpPr>
      </xdr:nvCxnSpPr>
      <xdr:spPr>
        <a:xfrm flipH="1" flipV="1">
          <a:off x="3422650" y="5657850"/>
          <a:ext cx="6073776" cy="93027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751416</xdr:colOff>
      <xdr:row>26</xdr:row>
      <xdr:rowOff>84667</xdr:rowOff>
    </xdr:from>
    <xdr:to>
      <xdr:col>14</xdr:col>
      <xdr:colOff>889000</xdr:colOff>
      <xdr:row>41</xdr:row>
      <xdr:rowOff>222250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457641" y="5971117"/>
          <a:ext cx="137584" cy="3566583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1235711</xdr:colOff>
      <xdr:row>34</xdr:row>
      <xdr:rowOff>37042</xdr:rowOff>
    </xdr:from>
    <xdr:to>
      <xdr:col>14</xdr:col>
      <xdr:colOff>751416</xdr:colOff>
      <xdr:row>46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stCxn id="4" idx="1"/>
        </xdr:cNvCxnSpPr>
      </xdr:nvCxnSpPr>
      <xdr:spPr>
        <a:xfrm flipH="1">
          <a:off x="3064511" y="7750175"/>
          <a:ext cx="8168638" cy="2706158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578698</xdr:colOff>
      <xdr:row>6</xdr:row>
      <xdr:rowOff>10583</xdr:rowOff>
    </xdr:from>
    <xdr:to>
      <xdr:col>13</xdr:col>
      <xdr:colOff>10583</xdr:colOff>
      <xdr:row>14</xdr:row>
      <xdr:rowOff>31750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98873" y="1325033"/>
          <a:ext cx="117685" cy="184996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10</xdr:row>
      <xdr:rowOff>21167</xdr:rowOff>
    </xdr:from>
    <xdr:to>
      <xdr:col>12</xdr:col>
      <xdr:colOff>578698</xdr:colOff>
      <xdr:row>14</xdr:row>
      <xdr:rowOff>10584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6" idx="1"/>
        </xdr:cNvCxnSpPr>
      </xdr:nvCxnSpPr>
      <xdr:spPr>
        <a:xfrm flipH="1">
          <a:off x="6962775" y="2250017"/>
          <a:ext cx="2636098" cy="90381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21167</xdr:rowOff>
    </xdr:from>
    <xdr:to>
      <xdr:col>12</xdr:col>
      <xdr:colOff>578698</xdr:colOff>
      <xdr:row>36</xdr:row>
      <xdr:rowOff>10583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stCxn id="6" idx="1"/>
        </xdr:cNvCxnSpPr>
      </xdr:nvCxnSpPr>
      <xdr:spPr>
        <a:xfrm flipH="1">
          <a:off x="6962775" y="2250017"/>
          <a:ext cx="2636098" cy="5933016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592667</xdr:colOff>
      <xdr:row>15</xdr:row>
      <xdr:rowOff>0</xdr:rowOff>
    </xdr:from>
    <xdr:to>
      <xdr:col>12</xdr:col>
      <xdr:colOff>666750</xdr:colOff>
      <xdr:row>24</xdr:row>
      <xdr:rowOff>52916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612842" y="3371850"/>
          <a:ext cx="74083" cy="211031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</xdr:colOff>
      <xdr:row>16</xdr:row>
      <xdr:rowOff>222250</xdr:rowOff>
    </xdr:from>
    <xdr:to>
      <xdr:col>12</xdr:col>
      <xdr:colOff>592667</xdr:colOff>
      <xdr:row>19</xdr:row>
      <xdr:rowOff>142875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9" idx="1"/>
        </xdr:cNvCxnSpPr>
      </xdr:nvCxnSpPr>
      <xdr:spPr>
        <a:xfrm flipH="1" flipV="1">
          <a:off x="6973358" y="3822700"/>
          <a:ext cx="2639484" cy="60642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10583</xdr:colOff>
      <xdr:row>19</xdr:row>
      <xdr:rowOff>142875</xdr:rowOff>
    </xdr:from>
    <xdr:to>
      <xdr:col>12</xdr:col>
      <xdr:colOff>592667</xdr:colOff>
      <xdr:row>38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9" idx="1"/>
        </xdr:cNvCxnSpPr>
      </xdr:nvCxnSpPr>
      <xdr:spPr>
        <a:xfrm flipH="1">
          <a:off x="6973358" y="4429125"/>
          <a:ext cx="2639484" cy="4200525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444499</xdr:colOff>
      <xdr:row>19</xdr:row>
      <xdr:rowOff>0</xdr:rowOff>
    </xdr:from>
    <xdr:to>
      <xdr:col>3</xdr:col>
      <xdr:colOff>867833</xdr:colOff>
      <xdr:row>20</xdr:row>
      <xdr:rowOff>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01899" y="4286250"/>
          <a:ext cx="423334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455084</xdr:colOff>
      <xdr:row>41</xdr:row>
      <xdr:rowOff>0</xdr:rowOff>
    </xdr:from>
    <xdr:to>
      <xdr:col>3</xdr:col>
      <xdr:colOff>878418</xdr:colOff>
      <xdr:row>41</xdr:row>
      <xdr:rowOff>232833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12484" y="9315450"/>
          <a:ext cx="423334" cy="2328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8467</xdr:colOff>
      <xdr:row>44</xdr:row>
      <xdr:rowOff>118536</xdr:rowOff>
    </xdr:from>
    <xdr:to>
      <xdr:col>11</xdr:col>
      <xdr:colOff>508000</xdr:colOff>
      <xdr:row>44</xdr:row>
      <xdr:rowOff>220134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A2BFE81-9846-4C68-B76F-512B132649E9}"/>
            </a:ext>
          </a:extLst>
        </xdr:cNvPr>
        <xdr:cNvCxnSpPr/>
      </xdr:nvCxnSpPr>
      <xdr:spPr>
        <a:xfrm flipH="1" flipV="1">
          <a:off x="6256867" y="10117669"/>
          <a:ext cx="1718733" cy="101598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541868</xdr:colOff>
      <xdr:row>41</xdr:row>
      <xdr:rowOff>8467</xdr:rowOff>
    </xdr:from>
    <xdr:to>
      <xdr:col>11</xdr:col>
      <xdr:colOff>591820</xdr:colOff>
      <xdr:row>47</xdr:row>
      <xdr:rowOff>46567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99407B5D-D289-4740-8716-1A06087139CA}"/>
            </a:ext>
          </a:extLst>
        </xdr:cNvPr>
        <xdr:cNvSpPr/>
      </xdr:nvSpPr>
      <xdr:spPr>
        <a:xfrm>
          <a:off x="8009468" y="9321800"/>
          <a:ext cx="49952" cy="14097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1235711</xdr:colOff>
      <xdr:row>25</xdr:row>
      <xdr:rowOff>0</xdr:rowOff>
    </xdr:from>
    <xdr:to>
      <xdr:col>13</xdr:col>
      <xdr:colOff>0</xdr:colOff>
      <xdr:row>31</xdr:row>
      <xdr:rowOff>149225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1F1777C-9AE5-46CC-9893-AE9A6DC57873}"/>
            </a:ext>
          </a:extLst>
        </xdr:cNvPr>
        <xdr:cNvCxnSpPr>
          <a:stCxn id="17" idx="1"/>
        </xdr:cNvCxnSpPr>
      </xdr:nvCxnSpPr>
      <xdr:spPr>
        <a:xfrm flipH="1" flipV="1">
          <a:off x="3064511" y="5655733"/>
          <a:ext cx="5622289" cy="1520825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1235711</xdr:colOff>
      <xdr:row>36</xdr:row>
      <xdr:rowOff>143933</xdr:rowOff>
    </xdr:from>
    <xdr:to>
      <xdr:col>15</xdr:col>
      <xdr:colOff>0</xdr:colOff>
      <xdr:row>46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339F297-093D-4CA8-928E-01CB2C7B6DF2}"/>
            </a:ext>
          </a:extLst>
        </xdr:cNvPr>
        <xdr:cNvCxnSpPr>
          <a:stCxn id="18" idx="1"/>
        </xdr:cNvCxnSpPr>
      </xdr:nvCxnSpPr>
      <xdr:spPr>
        <a:xfrm flipH="1">
          <a:off x="3064511" y="8314266"/>
          <a:ext cx="8255422" cy="2142067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578698</xdr:colOff>
      <xdr:row>6</xdr:row>
      <xdr:rowOff>10583</xdr:rowOff>
    </xdr:from>
    <xdr:to>
      <xdr:col>13</xdr:col>
      <xdr:colOff>10583</xdr:colOff>
      <xdr:row>14</xdr:row>
      <xdr:rowOff>31750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84B84EF7-5AB1-4EA9-A170-7327B62673D8}"/>
            </a:ext>
          </a:extLst>
        </xdr:cNvPr>
        <xdr:cNvSpPr/>
      </xdr:nvSpPr>
      <xdr:spPr>
        <a:xfrm>
          <a:off x="8655898" y="1322916"/>
          <a:ext cx="41485" cy="1849967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592667</xdr:colOff>
      <xdr:row>15</xdr:row>
      <xdr:rowOff>0</xdr:rowOff>
    </xdr:from>
    <xdr:to>
      <xdr:col>12</xdr:col>
      <xdr:colOff>605790</xdr:colOff>
      <xdr:row>24</xdr:row>
      <xdr:rowOff>52916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2D512678-A9ED-490B-BC14-40B748C6239D}"/>
            </a:ext>
          </a:extLst>
        </xdr:cNvPr>
        <xdr:cNvSpPr/>
      </xdr:nvSpPr>
      <xdr:spPr>
        <a:xfrm>
          <a:off x="8669867" y="3369733"/>
          <a:ext cx="13123" cy="211031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444499</xdr:colOff>
      <xdr:row>19</xdr:row>
      <xdr:rowOff>0</xdr:rowOff>
    </xdr:from>
    <xdr:to>
      <xdr:col>3</xdr:col>
      <xdr:colOff>867833</xdr:colOff>
      <xdr:row>20</xdr:row>
      <xdr:rowOff>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A6A904B2-8438-4D4E-A4AD-46EA5C571F51}"/>
            </a:ext>
          </a:extLst>
        </xdr:cNvPr>
        <xdr:cNvSpPr/>
      </xdr:nvSpPr>
      <xdr:spPr>
        <a:xfrm>
          <a:off x="2273299" y="4282440"/>
          <a:ext cx="423334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455084</xdr:colOff>
      <xdr:row>41</xdr:row>
      <xdr:rowOff>0</xdr:rowOff>
    </xdr:from>
    <xdr:to>
      <xdr:col>3</xdr:col>
      <xdr:colOff>878418</xdr:colOff>
      <xdr:row>41</xdr:row>
      <xdr:rowOff>232833</xdr:rowOff>
    </xdr:to>
    <xdr:sp macro="" textlink="">
      <xdr:nvSpPr>
        <xdr:cNvPr id="13" name="下矢印 12">
          <a:extLst>
            <a:ext uri="{FF2B5EF4-FFF2-40B4-BE49-F238E27FC236}">
              <a16:creationId xmlns:a16="http://schemas.microsoft.com/office/drawing/2014/main" id="{BF343DD2-AB81-404E-9A1A-103C7911FDD4}"/>
            </a:ext>
          </a:extLst>
        </xdr:cNvPr>
        <xdr:cNvSpPr/>
      </xdr:nvSpPr>
      <xdr:spPr>
        <a:xfrm>
          <a:off x="2283884" y="9311640"/>
          <a:ext cx="423334" cy="22521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1253067</xdr:colOff>
      <xdr:row>1</xdr:row>
      <xdr:rowOff>33867</xdr:rowOff>
    </xdr:from>
    <xdr:to>
      <xdr:col>16</xdr:col>
      <xdr:colOff>518582</xdr:colOff>
      <xdr:row>6</xdr:row>
      <xdr:rowOff>97368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5E6A9B3-788E-4AC1-9DA3-FBF024942DB9}"/>
            </a:ext>
          </a:extLst>
        </xdr:cNvPr>
        <xdr:cNvSpPr txBox="1"/>
      </xdr:nvSpPr>
      <xdr:spPr>
        <a:xfrm>
          <a:off x="9939867" y="203200"/>
          <a:ext cx="3845982" cy="120650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（例）</a:t>
          </a:r>
          <a:endParaRPr kumimoji="1" lang="en-US" altLang="ja-JP" sz="12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  <a:p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令和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6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年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4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月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1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日採用（看護専門学校卒・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3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年制）</a:t>
          </a:r>
          <a:endParaRPr kumimoji="1" lang="en-US" altLang="ja-JP" sz="12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  <a:p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医療職（三）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2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級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9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号給　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231,200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円</a:t>
          </a:r>
          <a:endParaRPr kumimoji="1" lang="en-US" altLang="ja-JP" sz="12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  <a:p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調整数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1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の場合（調整額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9,400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円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×1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＝</a:t>
          </a:r>
          <a:r>
            <a:rPr kumimoji="1" lang="en-US" altLang="ja-JP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9,400</a:t>
          </a:r>
          <a:r>
            <a:rPr kumimoji="1" lang="ja-JP" altLang="en-US" sz="12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円）</a:t>
          </a:r>
          <a:endParaRPr kumimoji="1" lang="en-US" altLang="ja-JP" sz="12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31</xdr:row>
      <xdr:rowOff>0</xdr:rowOff>
    </xdr:from>
    <xdr:to>
      <xdr:col>14</xdr:col>
      <xdr:colOff>729827</xdr:colOff>
      <xdr:row>32</xdr:row>
      <xdr:rowOff>69849</xdr:rowOff>
    </xdr:to>
    <xdr:sp macro="" textlink="">
      <xdr:nvSpPr>
        <xdr:cNvPr id="17" name="角丸四角形 6">
          <a:extLst>
            <a:ext uri="{FF2B5EF4-FFF2-40B4-BE49-F238E27FC236}">
              <a16:creationId xmlns:a16="http://schemas.microsoft.com/office/drawing/2014/main" id="{ABDF038C-1456-42E4-9D02-2B0B47315C57}"/>
            </a:ext>
          </a:extLst>
        </xdr:cNvPr>
        <xdr:cNvSpPr/>
      </xdr:nvSpPr>
      <xdr:spPr>
        <a:xfrm>
          <a:off x="8686800" y="7027333"/>
          <a:ext cx="2524760" cy="29844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16</xdr:col>
      <xdr:colOff>698077</xdr:colOff>
      <xdr:row>37</xdr:row>
      <xdr:rowOff>59266</xdr:rowOff>
    </xdr:to>
    <xdr:sp macro="" textlink="">
      <xdr:nvSpPr>
        <xdr:cNvPr id="18" name="角丸四角形 4">
          <a:extLst>
            <a:ext uri="{FF2B5EF4-FFF2-40B4-BE49-F238E27FC236}">
              <a16:creationId xmlns:a16="http://schemas.microsoft.com/office/drawing/2014/main" id="{BCE582A2-4CC8-4999-80C2-5DA1317E54A6}"/>
            </a:ext>
          </a:extLst>
        </xdr:cNvPr>
        <xdr:cNvSpPr/>
      </xdr:nvSpPr>
      <xdr:spPr>
        <a:xfrm>
          <a:off x="11319933" y="8170333"/>
          <a:ext cx="2645411" cy="287866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16933</xdr:colOff>
      <xdr:row>44</xdr:row>
      <xdr:rowOff>101602</xdr:rowOff>
    </xdr:from>
    <xdr:to>
      <xdr:col>11</xdr:col>
      <xdr:colOff>516466</xdr:colOff>
      <xdr:row>44</xdr:row>
      <xdr:rowOff>203200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AF601FA-950C-4DFE-92A0-0F0A1ADAAA23}"/>
            </a:ext>
          </a:extLst>
        </xdr:cNvPr>
        <xdr:cNvCxnSpPr/>
      </xdr:nvCxnSpPr>
      <xdr:spPr>
        <a:xfrm flipH="1" flipV="1">
          <a:off x="6265333" y="10100735"/>
          <a:ext cx="1718733" cy="101598"/>
        </a:xfrm>
        <a:prstGeom prst="straightConnector1">
          <a:avLst/>
        </a:prstGeom>
        <a:ln w="127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550334</xdr:colOff>
      <xdr:row>40</xdr:row>
      <xdr:rowOff>220133</xdr:rowOff>
    </xdr:from>
    <xdr:to>
      <xdr:col>11</xdr:col>
      <xdr:colOff>600286</xdr:colOff>
      <xdr:row>47</xdr:row>
      <xdr:rowOff>29633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B064AA80-A82F-4F51-8271-B8C0D3421F23}"/>
            </a:ext>
          </a:extLst>
        </xdr:cNvPr>
        <xdr:cNvSpPr/>
      </xdr:nvSpPr>
      <xdr:spPr>
        <a:xfrm>
          <a:off x="8017934" y="9304866"/>
          <a:ext cx="49952" cy="14097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0"/>
  <sheetViews>
    <sheetView tabSelected="1" view="pageBreakPreview" zoomScale="90" zoomScaleNormal="100" zoomScaleSheetLayoutView="90" workbookViewId="0">
      <selection activeCell="D9" sqref="D9"/>
    </sheetView>
  </sheetViews>
  <sheetFormatPr defaultRowHeight="13.2"/>
  <cols>
    <col min="4" max="4" width="18" customWidth="1"/>
    <col min="5" max="5" width="4.88671875" customWidth="1"/>
    <col min="6" max="9" width="10.33203125" customWidth="1"/>
    <col min="14" max="14" width="26.21875" customWidth="1"/>
    <col min="15" max="15" width="12.21875" customWidth="1"/>
    <col min="16" max="16" width="28.44140625" customWidth="1"/>
    <col min="17" max="17" width="11.44140625" customWidth="1"/>
  </cols>
  <sheetData>
    <row r="2" spans="2:17" ht="18" customHeight="1">
      <c r="B2" s="1" t="s">
        <v>0</v>
      </c>
    </row>
    <row r="3" spans="2:17" ht="18" customHeight="1"/>
    <row r="4" spans="2:17" ht="18" customHeight="1">
      <c r="F4" s="5"/>
      <c r="G4" t="s">
        <v>75</v>
      </c>
    </row>
    <row r="5" spans="2:17" ht="18" customHeight="1">
      <c r="B5" t="s">
        <v>1</v>
      </c>
    </row>
    <row r="6" spans="2:17" ht="18" customHeight="1">
      <c r="B6" t="s">
        <v>2</v>
      </c>
    </row>
    <row r="7" spans="2:17" ht="18" customHeight="1">
      <c r="B7" t="s">
        <v>3</v>
      </c>
      <c r="N7" s="2" t="s">
        <v>4</v>
      </c>
      <c r="O7" s="3"/>
      <c r="P7" s="3"/>
      <c r="Q7" s="3"/>
    </row>
    <row r="8" spans="2:17" ht="18" customHeight="1">
      <c r="N8" s="3" t="s">
        <v>5</v>
      </c>
      <c r="O8" s="3"/>
      <c r="P8" s="3"/>
      <c r="Q8" s="3"/>
    </row>
    <row r="9" spans="2:17" ht="18" customHeight="1">
      <c r="C9" s="4" t="s">
        <v>6</v>
      </c>
      <c r="D9" s="5"/>
      <c r="E9" t="s">
        <v>7</v>
      </c>
      <c r="N9" s="6" t="s">
        <v>8</v>
      </c>
      <c r="O9" s="7" t="s">
        <v>9</v>
      </c>
      <c r="P9" s="3"/>
      <c r="Q9" s="3"/>
    </row>
    <row r="10" spans="2:17" ht="18" customHeight="1">
      <c r="C10" s="4"/>
      <c r="D10" s="8" t="s">
        <v>10</v>
      </c>
      <c r="N10" s="9" t="s">
        <v>95</v>
      </c>
      <c r="O10" s="10">
        <v>0.2</v>
      </c>
      <c r="P10" s="3"/>
      <c r="Q10" s="3"/>
    </row>
    <row r="11" spans="2:17" ht="18" customHeight="1">
      <c r="C11" s="4" t="s">
        <v>11</v>
      </c>
      <c r="D11" s="5"/>
      <c r="E11" t="s">
        <v>12</v>
      </c>
      <c r="N11" s="11" t="s">
        <v>96</v>
      </c>
      <c r="O11" s="12">
        <v>0.15</v>
      </c>
      <c r="P11" s="3"/>
      <c r="Q11" s="3"/>
    </row>
    <row r="12" spans="2:17" ht="18" customHeight="1">
      <c r="C12" s="4"/>
      <c r="D12" s="8" t="s">
        <v>10</v>
      </c>
      <c r="N12" s="11" t="s">
        <v>80</v>
      </c>
      <c r="O12" s="12">
        <v>0.1</v>
      </c>
      <c r="P12" s="3"/>
      <c r="Q12" s="3"/>
    </row>
    <row r="13" spans="2:17" ht="18" customHeight="1">
      <c r="C13" s="4" t="s">
        <v>13</v>
      </c>
      <c r="D13" s="13">
        <f>ROUNDDOWN((D9+D11)*8.5%,0)</f>
        <v>0</v>
      </c>
      <c r="E13" t="s">
        <v>77</v>
      </c>
      <c r="N13" s="11" t="s">
        <v>97</v>
      </c>
      <c r="O13" s="12">
        <v>0.05</v>
      </c>
      <c r="P13" s="3"/>
      <c r="Q13" s="3"/>
    </row>
    <row r="14" spans="2:17" ht="18" customHeight="1">
      <c r="C14" s="4"/>
      <c r="D14" s="14" t="s">
        <v>14</v>
      </c>
      <c r="N14" s="15" t="s">
        <v>15</v>
      </c>
      <c r="O14" s="16">
        <v>0.03</v>
      </c>
      <c r="P14" s="3"/>
      <c r="Q14" s="3"/>
    </row>
    <row r="15" spans="2:17" ht="18" customHeight="1">
      <c r="C15" s="4" t="s">
        <v>16</v>
      </c>
      <c r="D15" s="13">
        <f>ROUNDDOWN((D9+(D9*8.5%))*I15/100,0)</f>
        <v>0</v>
      </c>
      <c r="E15" s="57" t="s">
        <v>78</v>
      </c>
      <c r="F15" s="58"/>
      <c r="G15" s="58"/>
      <c r="H15" s="58"/>
      <c r="I15" s="17"/>
      <c r="J15" t="s">
        <v>37</v>
      </c>
      <c r="N15" s="3"/>
      <c r="O15" s="18"/>
      <c r="P15" s="3"/>
      <c r="Q15" s="3"/>
    </row>
    <row r="16" spans="2:17" ht="18" customHeight="1">
      <c r="C16" s="4"/>
      <c r="D16" s="14" t="s">
        <v>17</v>
      </c>
      <c r="N16" s="2" t="s">
        <v>18</v>
      </c>
      <c r="O16" s="18"/>
      <c r="P16" s="3"/>
      <c r="Q16" s="3"/>
    </row>
    <row r="17" spans="2:17" ht="18" customHeight="1">
      <c r="C17" s="4" t="s">
        <v>19</v>
      </c>
      <c r="D17" s="13">
        <f>ROUNDDOWN(D9*I17/100,0)</f>
        <v>0</v>
      </c>
      <c r="E17" s="57" t="s">
        <v>20</v>
      </c>
      <c r="F17" s="58"/>
      <c r="G17" s="58"/>
      <c r="H17" s="59"/>
      <c r="I17" s="17"/>
      <c r="J17" t="s">
        <v>37</v>
      </c>
      <c r="N17" s="3" t="s">
        <v>21</v>
      </c>
      <c r="O17" s="18"/>
      <c r="P17" s="3"/>
      <c r="Q17" s="3"/>
    </row>
    <row r="18" spans="2:17" ht="18" customHeight="1" thickBot="1">
      <c r="D18" s="19" t="s">
        <v>22</v>
      </c>
      <c r="N18" s="6" t="s">
        <v>23</v>
      </c>
      <c r="O18" s="7" t="s">
        <v>9</v>
      </c>
      <c r="P18" s="3"/>
      <c r="Q18" s="3"/>
    </row>
    <row r="19" spans="2:17" ht="18" customHeight="1" thickBot="1">
      <c r="C19" s="4" t="s">
        <v>24</v>
      </c>
      <c r="D19" s="20">
        <f>SUM(D9:D17)</f>
        <v>0</v>
      </c>
      <c r="E19" t="s">
        <v>25</v>
      </c>
      <c r="N19" s="9" t="s">
        <v>26</v>
      </c>
      <c r="O19" s="10">
        <v>0.25</v>
      </c>
      <c r="P19" s="3"/>
      <c r="Q19" s="3"/>
    </row>
    <row r="20" spans="2:17" ht="18" customHeight="1" thickBot="1">
      <c r="N20" s="11" t="s">
        <v>27</v>
      </c>
      <c r="O20" s="12">
        <v>0.15</v>
      </c>
      <c r="P20" s="3"/>
      <c r="Q20" s="3"/>
    </row>
    <row r="21" spans="2:17" ht="18" customHeight="1" thickBot="1">
      <c r="C21" s="4" t="s">
        <v>24</v>
      </c>
      <c r="D21" s="20">
        <f>D19</f>
        <v>0</v>
      </c>
      <c r="N21" s="11" t="s">
        <v>28</v>
      </c>
      <c r="O21" s="12">
        <v>0.13</v>
      </c>
      <c r="P21" s="3"/>
      <c r="Q21" s="3"/>
    </row>
    <row r="22" spans="2:17" ht="18" customHeight="1" thickBot="1">
      <c r="D22" s="21" t="s">
        <v>29</v>
      </c>
      <c r="N22" s="11" t="s">
        <v>30</v>
      </c>
      <c r="O22" s="12">
        <v>0.1</v>
      </c>
      <c r="P22" s="3"/>
      <c r="Q22" s="3"/>
    </row>
    <row r="23" spans="2:17" ht="18" customHeight="1" thickBot="1">
      <c r="C23" s="4" t="s">
        <v>31</v>
      </c>
      <c r="D23" s="40">
        <v>1.25</v>
      </c>
      <c r="E23" t="s">
        <v>32</v>
      </c>
      <c r="N23" s="11" t="s">
        <v>33</v>
      </c>
      <c r="O23" s="12">
        <v>0.08</v>
      </c>
      <c r="P23" s="3"/>
      <c r="Q23" s="3"/>
    </row>
    <row r="24" spans="2:17" ht="18" customHeight="1" thickBot="1">
      <c r="D24" s="21" t="s">
        <v>34</v>
      </c>
      <c r="N24" s="22" t="s">
        <v>35</v>
      </c>
      <c r="O24" s="23">
        <v>0.04</v>
      </c>
      <c r="P24" s="3"/>
      <c r="Q24" s="3"/>
    </row>
    <row r="25" spans="2:17" ht="18" customHeight="1" thickBot="1">
      <c r="C25" s="4" t="s">
        <v>36</v>
      </c>
      <c r="D25" s="24"/>
      <c r="E25" t="s">
        <v>37</v>
      </c>
      <c r="F25" t="s">
        <v>38</v>
      </c>
      <c r="N25" s="3"/>
      <c r="O25" s="18"/>
      <c r="P25" s="3"/>
      <c r="Q25" s="3"/>
    </row>
    <row r="26" spans="2:17" ht="18" customHeight="1" thickBot="1">
      <c r="D26" s="21" t="s">
        <v>39</v>
      </c>
      <c r="N26" s="2" t="s">
        <v>40</v>
      </c>
      <c r="O26" s="18"/>
      <c r="P26" s="3"/>
      <c r="Q26" s="3"/>
    </row>
    <row r="27" spans="2:17" ht="18" customHeight="1" thickTop="1" thickBot="1">
      <c r="C27" t="s">
        <v>41</v>
      </c>
      <c r="D27" s="25">
        <f>ROUNDDOWN(D21*D23*D25/100,0)</f>
        <v>0</v>
      </c>
      <c r="N27" s="3" t="s">
        <v>41</v>
      </c>
      <c r="O27" s="18"/>
      <c r="P27" s="26" t="s">
        <v>42</v>
      </c>
      <c r="Q27" s="3"/>
    </row>
    <row r="28" spans="2:17" ht="18" customHeight="1" thickTop="1">
      <c r="N28" s="6" t="s">
        <v>43</v>
      </c>
      <c r="O28" s="7" t="s">
        <v>44</v>
      </c>
      <c r="P28" s="27" t="s">
        <v>43</v>
      </c>
      <c r="Q28" s="28" t="s">
        <v>44</v>
      </c>
    </row>
    <row r="29" spans="2:17" ht="18" customHeight="1">
      <c r="B29" t="s">
        <v>45</v>
      </c>
      <c r="N29" s="9" t="s">
        <v>46</v>
      </c>
      <c r="O29" s="10">
        <v>1</v>
      </c>
      <c r="P29" s="29" t="s">
        <v>46</v>
      </c>
      <c r="Q29" s="30">
        <v>1</v>
      </c>
    </row>
    <row r="30" spans="2:17" ht="18" customHeight="1">
      <c r="B30" t="s">
        <v>82</v>
      </c>
      <c r="N30" s="11" t="s">
        <v>48</v>
      </c>
      <c r="O30" s="12">
        <v>0.8</v>
      </c>
      <c r="P30" s="31" t="s">
        <v>49</v>
      </c>
      <c r="Q30" s="32">
        <v>0.95</v>
      </c>
    </row>
    <row r="31" spans="2:17" ht="18" customHeight="1">
      <c r="B31" t="s">
        <v>50</v>
      </c>
      <c r="N31" s="11" t="s">
        <v>51</v>
      </c>
      <c r="O31" s="12">
        <v>0.6</v>
      </c>
      <c r="P31" s="31" t="s">
        <v>52</v>
      </c>
      <c r="Q31" s="32">
        <v>0.9</v>
      </c>
    </row>
    <row r="32" spans="2:17" ht="18" customHeight="1">
      <c r="N32" s="15" t="s">
        <v>53</v>
      </c>
      <c r="O32" s="16">
        <v>0.3</v>
      </c>
      <c r="P32" s="31" t="s">
        <v>54</v>
      </c>
      <c r="Q32" s="32">
        <v>0.8</v>
      </c>
    </row>
    <row r="33" spans="3:17" ht="18" customHeight="1">
      <c r="C33" s="4" t="s">
        <v>6</v>
      </c>
      <c r="D33" s="13">
        <f>D9</f>
        <v>0</v>
      </c>
      <c r="E33" t="s">
        <v>7</v>
      </c>
      <c r="N33" s="3"/>
      <c r="O33" s="3"/>
      <c r="P33" s="31" t="s">
        <v>55</v>
      </c>
      <c r="Q33" s="32">
        <v>0.7</v>
      </c>
    </row>
    <row r="34" spans="3:17" ht="18" customHeight="1">
      <c r="C34" s="4"/>
      <c r="D34" s="14" t="s">
        <v>56</v>
      </c>
      <c r="N34" s="3"/>
      <c r="O34" s="3"/>
      <c r="P34" s="31" t="s">
        <v>57</v>
      </c>
      <c r="Q34" s="32">
        <v>0.6</v>
      </c>
    </row>
    <row r="35" spans="3:17" ht="18" customHeight="1">
      <c r="C35" s="4" t="s">
        <v>13</v>
      </c>
      <c r="D35" s="13">
        <f>ROUNDDOWN(D33*8.5%,0)</f>
        <v>0</v>
      </c>
      <c r="E35" t="s">
        <v>79</v>
      </c>
      <c r="N35" s="3"/>
      <c r="O35" s="3"/>
      <c r="P35" s="31" t="s">
        <v>58</v>
      </c>
      <c r="Q35" s="32">
        <v>0.5</v>
      </c>
    </row>
    <row r="36" spans="3:17" ht="18" customHeight="1">
      <c r="C36" s="4"/>
      <c r="D36" s="14" t="s">
        <v>59</v>
      </c>
      <c r="N36" s="3"/>
      <c r="O36" s="3"/>
      <c r="P36" s="31" t="s">
        <v>60</v>
      </c>
      <c r="Q36" s="32">
        <v>0.4</v>
      </c>
    </row>
    <row r="37" spans="3:17" ht="18" customHeight="1">
      <c r="C37" s="4" t="s">
        <v>16</v>
      </c>
      <c r="D37" s="13">
        <f>ROUNDDOWN((D33+(D33*8.5%))*I37/100,0)</f>
        <v>0</v>
      </c>
      <c r="E37" s="57" t="s">
        <v>78</v>
      </c>
      <c r="F37" s="58"/>
      <c r="G37" s="58"/>
      <c r="H37" s="58"/>
      <c r="I37" s="33">
        <f>I15</f>
        <v>0</v>
      </c>
      <c r="N37" s="3"/>
      <c r="O37" s="3"/>
      <c r="P37" s="31" t="s">
        <v>61</v>
      </c>
      <c r="Q37" s="32">
        <v>0.3</v>
      </c>
    </row>
    <row r="38" spans="3:17" ht="18" customHeight="1">
      <c r="C38" s="4"/>
      <c r="D38" s="34" t="s">
        <v>62</v>
      </c>
      <c r="N38" s="3"/>
      <c r="O38" s="3"/>
      <c r="P38" s="31" t="s">
        <v>63</v>
      </c>
      <c r="Q38" s="32">
        <v>0.2</v>
      </c>
    </row>
    <row r="39" spans="3:17" ht="18" customHeight="1">
      <c r="C39" s="4" t="s">
        <v>19</v>
      </c>
      <c r="D39" s="13">
        <f>ROUNDDOWN(D33*I39/100,0)</f>
        <v>0</v>
      </c>
      <c r="E39" s="57" t="s">
        <v>20</v>
      </c>
      <c r="F39" s="58"/>
      <c r="G39" s="58"/>
      <c r="H39" s="59"/>
      <c r="I39" s="33">
        <f>I17</f>
        <v>0</v>
      </c>
      <c r="N39" s="3"/>
      <c r="O39" s="3"/>
      <c r="P39" s="31" t="s">
        <v>64</v>
      </c>
      <c r="Q39" s="32">
        <v>0.15</v>
      </c>
    </row>
    <row r="40" spans="3:17" ht="18" customHeight="1" thickBot="1">
      <c r="D40" s="35" t="s">
        <v>39</v>
      </c>
      <c r="N40" s="3"/>
      <c r="O40" s="3"/>
      <c r="P40" s="31" t="s">
        <v>65</v>
      </c>
      <c r="Q40" s="32">
        <v>0.1</v>
      </c>
    </row>
    <row r="41" spans="3:17" ht="18" customHeight="1" thickBot="1">
      <c r="C41" s="4" t="s">
        <v>24</v>
      </c>
      <c r="D41" s="20">
        <f>SUM(D33:D39)</f>
        <v>0</v>
      </c>
      <c r="E41" t="s">
        <v>66</v>
      </c>
      <c r="N41" s="3"/>
      <c r="O41" s="3"/>
      <c r="P41" s="31" t="s">
        <v>67</v>
      </c>
      <c r="Q41" s="32">
        <v>0.05</v>
      </c>
    </row>
    <row r="42" spans="3:17" ht="18" customHeight="1" thickBot="1">
      <c r="M42" s="2" t="s">
        <v>81</v>
      </c>
      <c r="N42" s="3"/>
      <c r="O42" s="3"/>
      <c r="P42" s="36" t="s">
        <v>68</v>
      </c>
      <c r="Q42" s="37">
        <v>0</v>
      </c>
    </row>
    <row r="43" spans="3:17" ht="18" customHeight="1" thickBot="1">
      <c r="C43" s="4" t="s">
        <v>24</v>
      </c>
      <c r="D43" s="20">
        <f>D41</f>
        <v>0</v>
      </c>
      <c r="M43" s="55" t="s">
        <v>83</v>
      </c>
      <c r="N43" s="56"/>
      <c r="O43" s="49" t="s">
        <v>84</v>
      </c>
    </row>
    <row r="44" spans="3:17" ht="18" customHeight="1" thickBot="1">
      <c r="D44" s="35" t="s">
        <v>69</v>
      </c>
      <c r="M44" s="47" t="s">
        <v>85</v>
      </c>
      <c r="N44" s="48" t="s">
        <v>86</v>
      </c>
      <c r="O44" s="52">
        <v>1.1000000000000001</v>
      </c>
    </row>
    <row r="45" spans="3:17" ht="18" customHeight="1" thickBot="1">
      <c r="C45" s="4" t="s">
        <v>31</v>
      </c>
      <c r="D45" s="50">
        <f>VLOOKUP(I45,$M$44:$O$47,3,FALSE)</f>
        <v>1.05</v>
      </c>
      <c r="E45" t="s">
        <v>32</v>
      </c>
      <c r="F45" s="60" t="s">
        <v>94</v>
      </c>
      <c r="G45" s="61"/>
      <c r="H45" s="62"/>
      <c r="I45" s="51" t="s">
        <v>93</v>
      </c>
      <c r="M45" s="41" t="s">
        <v>87</v>
      </c>
      <c r="N45" s="42" t="s">
        <v>88</v>
      </c>
      <c r="O45" s="43">
        <v>1.075</v>
      </c>
    </row>
    <row r="46" spans="3:17" ht="18" customHeight="1" thickBot="1">
      <c r="D46" s="35" t="s">
        <v>70</v>
      </c>
      <c r="M46" s="41" t="s">
        <v>89</v>
      </c>
      <c r="N46" s="42" t="s">
        <v>90</v>
      </c>
      <c r="O46" s="43">
        <v>1.05</v>
      </c>
    </row>
    <row r="47" spans="3:17" ht="18" customHeight="1" thickBot="1">
      <c r="C47" s="4" t="s">
        <v>36</v>
      </c>
      <c r="D47" s="38"/>
      <c r="E47" t="s">
        <v>71</v>
      </c>
      <c r="F47" t="s">
        <v>38</v>
      </c>
      <c r="M47" s="44" t="s">
        <v>91</v>
      </c>
      <c r="N47" s="45" t="s">
        <v>92</v>
      </c>
      <c r="O47" s="46">
        <v>0.52500000000000002</v>
      </c>
    </row>
    <row r="48" spans="3:17" ht="18" customHeight="1" thickBot="1">
      <c r="D48" s="19" t="s">
        <v>72</v>
      </c>
    </row>
    <row r="49" spans="3:12" ht="24" customHeight="1" thickTop="1" thickBot="1">
      <c r="C49" t="s">
        <v>73</v>
      </c>
      <c r="D49" s="25">
        <f>ROUNDDOWN(D43*D45*D47/100,0)</f>
        <v>0</v>
      </c>
      <c r="I49" s="39" t="s">
        <v>74</v>
      </c>
      <c r="J49" s="53">
        <f>D27+D49</f>
        <v>0</v>
      </c>
      <c r="K49" s="54"/>
      <c r="L49" t="s">
        <v>76</v>
      </c>
    </row>
    <row r="50" spans="3:12" ht="13.8" thickTop="1"/>
  </sheetData>
  <mergeCells count="7">
    <mergeCell ref="J49:K49"/>
    <mergeCell ref="M43:N43"/>
    <mergeCell ref="E15:H15"/>
    <mergeCell ref="E17:H17"/>
    <mergeCell ref="E37:H37"/>
    <mergeCell ref="E39:H39"/>
    <mergeCell ref="F45:H45"/>
  </mergeCells>
  <phoneticPr fontId="2"/>
  <dataValidations count="1">
    <dataValidation type="list" showInputMessage="1" showErrorMessage="1" sqref="I45" xr:uid="{C21AA4DC-D30B-42B9-A337-E028D1535B2E}">
      <formula1>$M$44:$M$47</formula1>
    </dataValidation>
  </dataValidations>
  <pageMargins left="0.78740157480314965" right="0.51181102362204722" top="0.43307086614173229" bottom="0.27559055118110237" header="0.31496062992125984" footer="0.15748031496062992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B4253-F7BC-413B-95F1-1D7B65CBB940}">
  <dimension ref="B2:Q50"/>
  <sheetViews>
    <sheetView view="pageBreakPreview" zoomScale="90" zoomScaleNormal="100" zoomScaleSheetLayoutView="90" workbookViewId="0">
      <selection activeCell="D9" sqref="D9"/>
    </sheetView>
  </sheetViews>
  <sheetFormatPr defaultRowHeight="13.2"/>
  <cols>
    <col min="4" max="4" width="18" customWidth="1"/>
    <col min="5" max="5" width="4.88671875" customWidth="1"/>
    <col min="6" max="9" width="10.33203125" customWidth="1"/>
    <col min="14" max="14" width="26.21875" customWidth="1"/>
    <col min="15" max="15" width="12.21875" customWidth="1"/>
    <col min="16" max="16" width="28.44140625" customWidth="1"/>
    <col min="17" max="17" width="11.44140625" customWidth="1"/>
  </cols>
  <sheetData>
    <row r="2" spans="2:17" ht="18" customHeight="1">
      <c r="B2" s="1" t="s">
        <v>0</v>
      </c>
    </row>
    <row r="3" spans="2:17" ht="18" customHeight="1"/>
    <row r="4" spans="2:17" ht="18" customHeight="1">
      <c r="F4" s="5"/>
      <c r="G4" t="s">
        <v>75</v>
      </c>
    </row>
    <row r="5" spans="2:17" ht="18" customHeight="1">
      <c r="B5" t="s">
        <v>1</v>
      </c>
    </row>
    <row r="6" spans="2:17" ht="18" customHeight="1">
      <c r="B6" t="s">
        <v>2</v>
      </c>
    </row>
    <row r="7" spans="2:17" ht="18" customHeight="1">
      <c r="B7" t="s">
        <v>3</v>
      </c>
      <c r="N7" s="2" t="s">
        <v>4</v>
      </c>
      <c r="O7" s="3"/>
      <c r="P7" s="3"/>
      <c r="Q7" s="3"/>
    </row>
    <row r="8" spans="2:17" ht="18" customHeight="1">
      <c r="N8" s="3" t="s">
        <v>5</v>
      </c>
      <c r="O8" s="3"/>
      <c r="P8" s="3"/>
      <c r="Q8" s="3"/>
    </row>
    <row r="9" spans="2:17" ht="18" customHeight="1">
      <c r="C9" s="4" t="s">
        <v>6</v>
      </c>
      <c r="D9" s="5">
        <v>240600</v>
      </c>
      <c r="E9" t="s">
        <v>7</v>
      </c>
      <c r="N9" s="6" t="s">
        <v>8</v>
      </c>
      <c r="O9" s="7" t="s">
        <v>9</v>
      </c>
      <c r="P9" s="3"/>
      <c r="Q9" s="3"/>
    </row>
    <row r="10" spans="2:17" ht="18" customHeight="1">
      <c r="C10" s="4"/>
      <c r="D10" s="8" t="s">
        <v>10</v>
      </c>
      <c r="N10" s="9" t="s">
        <v>95</v>
      </c>
      <c r="O10" s="10">
        <v>0.2</v>
      </c>
      <c r="P10" s="3"/>
      <c r="Q10" s="3"/>
    </row>
    <row r="11" spans="2:17" ht="18" customHeight="1">
      <c r="C11" s="4" t="s">
        <v>11</v>
      </c>
      <c r="D11" s="5">
        <v>0</v>
      </c>
      <c r="E11" t="s">
        <v>12</v>
      </c>
      <c r="N11" s="11" t="s">
        <v>96</v>
      </c>
      <c r="O11" s="12">
        <v>0.15</v>
      </c>
      <c r="P11" s="3"/>
      <c r="Q11" s="3"/>
    </row>
    <row r="12" spans="2:17" ht="18" customHeight="1">
      <c r="C12" s="4"/>
      <c r="D12" s="8" t="s">
        <v>10</v>
      </c>
      <c r="N12" s="11" t="s">
        <v>80</v>
      </c>
      <c r="O12" s="12">
        <v>0.1</v>
      </c>
      <c r="P12" s="3"/>
      <c r="Q12" s="3"/>
    </row>
    <row r="13" spans="2:17" ht="18" customHeight="1">
      <c r="C13" s="4" t="s">
        <v>13</v>
      </c>
      <c r="D13" s="13">
        <f>ROUNDDOWN((D9+D11)*8.5%,0)</f>
        <v>20451</v>
      </c>
      <c r="E13" t="s">
        <v>77</v>
      </c>
      <c r="N13" s="11" t="s">
        <v>97</v>
      </c>
      <c r="O13" s="12">
        <v>0.05</v>
      </c>
      <c r="P13" s="3"/>
      <c r="Q13" s="3"/>
    </row>
    <row r="14" spans="2:17" ht="18" customHeight="1">
      <c r="C14" s="4"/>
      <c r="D14" s="14" t="s">
        <v>10</v>
      </c>
      <c r="N14" s="15" t="s">
        <v>15</v>
      </c>
      <c r="O14" s="16">
        <v>0.03</v>
      </c>
      <c r="P14" s="3"/>
      <c r="Q14" s="3"/>
    </row>
    <row r="15" spans="2:17" ht="18" customHeight="1">
      <c r="C15" s="4" t="s">
        <v>16</v>
      </c>
      <c r="D15" s="13">
        <f>ROUNDDOWN((D9+(D9*8.5%))*I15/100,0)</f>
        <v>0</v>
      </c>
      <c r="E15" s="57" t="s">
        <v>78</v>
      </c>
      <c r="F15" s="58"/>
      <c r="G15" s="58"/>
      <c r="H15" s="58"/>
      <c r="I15" s="17">
        <v>0</v>
      </c>
      <c r="J15" t="s">
        <v>37</v>
      </c>
      <c r="N15" s="3"/>
      <c r="O15" s="18"/>
      <c r="P15" s="3"/>
      <c r="Q15" s="3"/>
    </row>
    <row r="16" spans="2:17" ht="18" customHeight="1">
      <c r="C16" s="4"/>
      <c r="D16" s="14" t="s">
        <v>10</v>
      </c>
      <c r="N16" s="2" t="s">
        <v>18</v>
      </c>
      <c r="O16" s="18"/>
      <c r="P16" s="3"/>
      <c r="Q16" s="3"/>
    </row>
    <row r="17" spans="2:17" ht="18" customHeight="1">
      <c r="C17" s="4" t="s">
        <v>19</v>
      </c>
      <c r="D17" s="13">
        <f>ROUNDDOWN(D9*I17/100,0)</f>
        <v>0</v>
      </c>
      <c r="E17" s="57" t="s">
        <v>20</v>
      </c>
      <c r="F17" s="58"/>
      <c r="G17" s="58"/>
      <c r="H17" s="59"/>
      <c r="I17" s="17">
        <v>0</v>
      </c>
      <c r="J17" t="s">
        <v>37</v>
      </c>
      <c r="N17" s="3" t="s">
        <v>21</v>
      </c>
      <c r="O17" s="18"/>
      <c r="P17" s="3"/>
      <c r="Q17" s="3"/>
    </row>
    <row r="18" spans="2:17" ht="18" customHeight="1" thickBot="1">
      <c r="D18" s="19" t="s">
        <v>22</v>
      </c>
      <c r="N18" s="6" t="s">
        <v>23</v>
      </c>
      <c r="O18" s="7" t="s">
        <v>9</v>
      </c>
      <c r="P18" s="3"/>
      <c r="Q18" s="3"/>
    </row>
    <row r="19" spans="2:17" ht="18" customHeight="1" thickBot="1">
      <c r="C19" s="4" t="s">
        <v>24</v>
      </c>
      <c r="D19" s="20">
        <f>SUM(D9:D17)</f>
        <v>261051</v>
      </c>
      <c r="E19" t="s">
        <v>25</v>
      </c>
      <c r="N19" s="9" t="s">
        <v>26</v>
      </c>
      <c r="O19" s="10">
        <v>0.25</v>
      </c>
      <c r="P19" s="3"/>
      <c r="Q19" s="3"/>
    </row>
    <row r="20" spans="2:17" ht="18" customHeight="1" thickBot="1">
      <c r="N20" s="11" t="s">
        <v>27</v>
      </c>
      <c r="O20" s="12">
        <v>0.15</v>
      </c>
      <c r="P20" s="3"/>
      <c r="Q20" s="3"/>
    </row>
    <row r="21" spans="2:17" ht="18" customHeight="1" thickBot="1">
      <c r="C21" s="4" t="s">
        <v>24</v>
      </c>
      <c r="D21" s="20">
        <f>D19</f>
        <v>261051</v>
      </c>
      <c r="N21" s="11" t="s">
        <v>28</v>
      </c>
      <c r="O21" s="12">
        <v>0.13</v>
      </c>
      <c r="P21" s="3"/>
      <c r="Q21" s="3"/>
    </row>
    <row r="22" spans="2:17" ht="18" customHeight="1" thickBot="1">
      <c r="D22" s="21" t="s">
        <v>29</v>
      </c>
      <c r="N22" s="11" t="s">
        <v>30</v>
      </c>
      <c r="O22" s="12">
        <v>0.1</v>
      </c>
      <c r="P22" s="3"/>
      <c r="Q22" s="3"/>
    </row>
    <row r="23" spans="2:17" ht="18" customHeight="1" thickBot="1">
      <c r="C23" s="4" t="s">
        <v>31</v>
      </c>
      <c r="D23" s="40">
        <v>1.25</v>
      </c>
      <c r="E23" t="s">
        <v>32</v>
      </c>
      <c r="N23" s="11" t="s">
        <v>33</v>
      </c>
      <c r="O23" s="12">
        <v>0.08</v>
      </c>
      <c r="P23" s="3"/>
      <c r="Q23" s="3"/>
    </row>
    <row r="24" spans="2:17" ht="18" customHeight="1" thickBot="1">
      <c r="D24" s="21" t="s">
        <v>29</v>
      </c>
      <c r="N24" s="22" t="s">
        <v>35</v>
      </c>
      <c r="O24" s="23">
        <v>0.04</v>
      </c>
      <c r="P24" s="3"/>
      <c r="Q24" s="3"/>
    </row>
    <row r="25" spans="2:17" ht="18" customHeight="1" thickBot="1">
      <c r="C25" s="4" t="s">
        <v>36</v>
      </c>
      <c r="D25" s="24">
        <v>30</v>
      </c>
      <c r="E25" t="s">
        <v>37</v>
      </c>
      <c r="F25" t="s">
        <v>38</v>
      </c>
      <c r="N25" s="3"/>
      <c r="O25" s="18"/>
      <c r="P25" s="3"/>
      <c r="Q25" s="3"/>
    </row>
    <row r="26" spans="2:17" ht="18" customHeight="1" thickBot="1">
      <c r="D26" s="21" t="s">
        <v>22</v>
      </c>
      <c r="N26" s="2" t="s">
        <v>40</v>
      </c>
      <c r="O26" s="18"/>
      <c r="P26" s="3"/>
      <c r="Q26" s="3"/>
    </row>
    <row r="27" spans="2:17" ht="18" customHeight="1" thickTop="1" thickBot="1">
      <c r="C27" t="s">
        <v>41</v>
      </c>
      <c r="D27" s="25">
        <f>ROUNDDOWN(D21*D23*D25/100,0)</f>
        <v>97894</v>
      </c>
      <c r="N27" s="3" t="s">
        <v>41</v>
      </c>
      <c r="O27" s="18"/>
      <c r="P27" s="26" t="s">
        <v>42</v>
      </c>
      <c r="Q27" s="3"/>
    </row>
    <row r="28" spans="2:17" ht="18" customHeight="1" thickTop="1">
      <c r="N28" s="6" t="s">
        <v>43</v>
      </c>
      <c r="O28" s="7" t="s">
        <v>44</v>
      </c>
      <c r="P28" s="27" t="s">
        <v>43</v>
      </c>
      <c r="Q28" s="28" t="s">
        <v>44</v>
      </c>
    </row>
    <row r="29" spans="2:17" ht="18" customHeight="1">
      <c r="B29" t="s">
        <v>45</v>
      </c>
      <c r="N29" s="9" t="s">
        <v>46</v>
      </c>
      <c r="O29" s="10">
        <v>1</v>
      </c>
      <c r="P29" s="29" t="s">
        <v>46</v>
      </c>
      <c r="Q29" s="30">
        <v>1</v>
      </c>
    </row>
    <row r="30" spans="2:17" ht="18" customHeight="1">
      <c r="B30" t="s">
        <v>47</v>
      </c>
      <c r="N30" s="11" t="s">
        <v>48</v>
      </c>
      <c r="O30" s="12">
        <v>0.8</v>
      </c>
      <c r="P30" s="31" t="s">
        <v>49</v>
      </c>
      <c r="Q30" s="32">
        <v>0.95</v>
      </c>
    </row>
    <row r="31" spans="2:17" ht="18" customHeight="1">
      <c r="B31" t="s">
        <v>50</v>
      </c>
      <c r="N31" s="11" t="s">
        <v>51</v>
      </c>
      <c r="O31" s="12">
        <v>0.6</v>
      </c>
      <c r="P31" s="31" t="s">
        <v>52</v>
      </c>
      <c r="Q31" s="32">
        <v>0.9</v>
      </c>
    </row>
    <row r="32" spans="2:17" ht="18" customHeight="1">
      <c r="N32" s="15" t="s">
        <v>53</v>
      </c>
      <c r="O32" s="16">
        <v>0.3</v>
      </c>
      <c r="P32" s="31" t="s">
        <v>54</v>
      </c>
      <c r="Q32" s="32">
        <v>0.8</v>
      </c>
    </row>
    <row r="33" spans="3:17" ht="18" customHeight="1">
      <c r="C33" s="4" t="s">
        <v>6</v>
      </c>
      <c r="D33" s="13">
        <f>D9</f>
        <v>240600</v>
      </c>
      <c r="E33" t="s">
        <v>7</v>
      </c>
      <c r="N33" s="3"/>
      <c r="O33" s="3"/>
      <c r="P33" s="31" t="s">
        <v>55</v>
      </c>
      <c r="Q33" s="32">
        <v>0.7</v>
      </c>
    </row>
    <row r="34" spans="3:17" ht="18" customHeight="1">
      <c r="C34" s="4"/>
      <c r="D34" s="14" t="s">
        <v>10</v>
      </c>
      <c r="N34" s="3"/>
      <c r="O34" s="3"/>
      <c r="P34" s="31" t="s">
        <v>57</v>
      </c>
      <c r="Q34" s="32">
        <v>0.6</v>
      </c>
    </row>
    <row r="35" spans="3:17" ht="18" customHeight="1">
      <c r="C35" s="4" t="s">
        <v>13</v>
      </c>
      <c r="D35" s="13">
        <f>ROUNDDOWN(D33*8.5%,0)</f>
        <v>20451</v>
      </c>
      <c r="E35" t="s">
        <v>79</v>
      </c>
      <c r="N35" s="3"/>
      <c r="O35" s="3"/>
      <c r="P35" s="31" t="s">
        <v>58</v>
      </c>
      <c r="Q35" s="32">
        <v>0.5</v>
      </c>
    </row>
    <row r="36" spans="3:17" ht="18" customHeight="1">
      <c r="C36" s="4"/>
      <c r="D36" s="14" t="s">
        <v>10</v>
      </c>
      <c r="N36" s="3"/>
      <c r="O36" s="3"/>
      <c r="P36" s="31" t="s">
        <v>60</v>
      </c>
      <c r="Q36" s="32">
        <v>0.4</v>
      </c>
    </row>
    <row r="37" spans="3:17" ht="18" customHeight="1">
      <c r="C37" s="4" t="s">
        <v>16</v>
      </c>
      <c r="D37" s="13">
        <f>ROUNDDOWN((D33+(D33*8.5%))*I37/100,0)</f>
        <v>0</v>
      </c>
      <c r="E37" s="57" t="s">
        <v>78</v>
      </c>
      <c r="F37" s="58"/>
      <c r="G37" s="58"/>
      <c r="H37" s="58"/>
      <c r="I37" s="33">
        <f>I15</f>
        <v>0</v>
      </c>
      <c r="N37" s="3"/>
      <c r="O37" s="3"/>
      <c r="P37" s="31" t="s">
        <v>61</v>
      </c>
      <c r="Q37" s="32">
        <v>0.3</v>
      </c>
    </row>
    <row r="38" spans="3:17" ht="18" customHeight="1">
      <c r="C38" s="4"/>
      <c r="D38" s="34" t="s">
        <v>10</v>
      </c>
      <c r="N38" s="3"/>
      <c r="O38" s="3"/>
      <c r="P38" s="31" t="s">
        <v>63</v>
      </c>
      <c r="Q38" s="32">
        <v>0.2</v>
      </c>
    </row>
    <row r="39" spans="3:17" ht="18" customHeight="1">
      <c r="C39" s="4" t="s">
        <v>19</v>
      </c>
      <c r="D39" s="13">
        <f>ROUNDDOWN(D33*I39/100,0)</f>
        <v>0</v>
      </c>
      <c r="E39" s="57" t="s">
        <v>20</v>
      </c>
      <c r="F39" s="58"/>
      <c r="G39" s="58"/>
      <c r="H39" s="59"/>
      <c r="I39" s="33">
        <f>I17</f>
        <v>0</v>
      </c>
      <c r="N39" s="3"/>
      <c r="O39" s="3"/>
      <c r="P39" s="31" t="s">
        <v>64</v>
      </c>
      <c r="Q39" s="32">
        <v>0.15</v>
      </c>
    </row>
    <row r="40" spans="3:17" ht="18" customHeight="1" thickBot="1">
      <c r="D40" s="35" t="s">
        <v>22</v>
      </c>
      <c r="N40" s="3"/>
      <c r="O40" s="3"/>
      <c r="P40" s="31" t="s">
        <v>65</v>
      </c>
      <c r="Q40" s="32">
        <v>0.1</v>
      </c>
    </row>
    <row r="41" spans="3:17" ht="18" customHeight="1" thickBot="1">
      <c r="C41" s="4" t="s">
        <v>24</v>
      </c>
      <c r="D41" s="20">
        <f>SUM(D33:D39)</f>
        <v>261051</v>
      </c>
      <c r="E41" t="s">
        <v>66</v>
      </c>
      <c r="N41" s="3"/>
      <c r="O41" s="3"/>
      <c r="P41" s="31" t="s">
        <v>67</v>
      </c>
      <c r="Q41" s="32">
        <v>0.05</v>
      </c>
    </row>
    <row r="42" spans="3:17" ht="18" customHeight="1" thickBot="1">
      <c r="M42" s="2" t="s">
        <v>81</v>
      </c>
      <c r="N42" s="3"/>
      <c r="O42" s="3"/>
      <c r="P42" s="36" t="s">
        <v>68</v>
      </c>
      <c r="Q42" s="37">
        <v>0</v>
      </c>
    </row>
    <row r="43" spans="3:17" ht="18" customHeight="1" thickBot="1">
      <c r="C43" s="4" t="s">
        <v>24</v>
      </c>
      <c r="D43" s="20">
        <f>D41</f>
        <v>261051</v>
      </c>
      <c r="M43" s="63" t="s">
        <v>83</v>
      </c>
      <c r="N43" s="55"/>
      <c r="O43" s="49" t="s">
        <v>84</v>
      </c>
    </row>
    <row r="44" spans="3:17" ht="18" customHeight="1" thickBot="1">
      <c r="D44" s="35" t="s">
        <v>29</v>
      </c>
      <c r="M44" s="47" t="s">
        <v>85</v>
      </c>
      <c r="N44" s="48" t="s">
        <v>86</v>
      </c>
      <c r="O44" s="52">
        <v>1.1000000000000001</v>
      </c>
    </row>
    <row r="45" spans="3:17" ht="18" customHeight="1" thickBot="1">
      <c r="C45" s="4" t="s">
        <v>31</v>
      </c>
      <c r="D45" s="50">
        <f>VLOOKUP(I45,$M$44:$O$47,3,FALSE)</f>
        <v>1.05</v>
      </c>
      <c r="E45" t="s">
        <v>32</v>
      </c>
      <c r="F45" s="60" t="s">
        <v>94</v>
      </c>
      <c r="G45" s="61"/>
      <c r="H45" s="62"/>
      <c r="I45" s="51" t="s">
        <v>93</v>
      </c>
      <c r="M45" s="41" t="s">
        <v>87</v>
      </c>
      <c r="N45" s="42" t="s">
        <v>88</v>
      </c>
      <c r="O45" s="43">
        <v>1.075</v>
      </c>
    </row>
    <row r="46" spans="3:17" ht="18" customHeight="1" thickBot="1">
      <c r="D46" s="35" t="s">
        <v>29</v>
      </c>
      <c r="M46" s="41" t="s">
        <v>89</v>
      </c>
      <c r="N46" s="42" t="s">
        <v>90</v>
      </c>
      <c r="O46" s="43">
        <v>1.05</v>
      </c>
    </row>
    <row r="47" spans="3:17" ht="18" customHeight="1" thickBot="1">
      <c r="C47" s="4" t="s">
        <v>36</v>
      </c>
      <c r="D47" s="38">
        <v>30</v>
      </c>
      <c r="E47" t="s">
        <v>37</v>
      </c>
      <c r="F47" t="s">
        <v>38</v>
      </c>
      <c r="M47" s="44" t="s">
        <v>91</v>
      </c>
      <c r="N47" s="45" t="s">
        <v>92</v>
      </c>
      <c r="O47" s="46">
        <v>0.52500000000000002</v>
      </c>
    </row>
    <row r="48" spans="3:17" ht="18" customHeight="1" thickBot="1">
      <c r="D48" s="19" t="s">
        <v>22</v>
      </c>
    </row>
    <row r="49" spans="3:12" ht="24" customHeight="1" thickTop="1" thickBot="1">
      <c r="C49" t="s">
        <v>73</v>
      </c>
      <c r="D49" s="25">
        <f>ROUNDDOWN(D43*D45*D47/100,0)</f>
        <v>82231</v>
      </c>
      <c r="I49" s="39" t="s">
        <v>74</v>
      </c>
      <c r="J49" s="53">
        <f>D27+D49</f>
        <v>180125</v>
      </c>
      <c r="K49" s="54"/>
      <c r="L49" t="s">
        <v>76</v>
      </c>
    </row>
    <row r="50" spans="3:12" ht="13.8" thickTop="1"/>
  </sheetData>
  <mergeCells count="7">
    <mergeCell ref="J49:K49"/>
    <mergeCell ref="M43:N43"/>
    <mergeCell ref="E15:H15"/>
    <mergeCell ref="E17:H17"/>
    <mergeCell ref="E37:H37"/>
    <mergeCell ref="E39:H39"/>
    <mergeCell ref="F45:H45"/>
  </mergeCells>
  <phoneticPr fontId="2"/>
  <dataValidations count="1">
    <dataValidation type="list" showInputMessage="1" showErrorMessage="1" sqref="I45" xr:uid="{2D52CA33-2F26-4208-A537-315A2C0E3D23}">
      <formula1>$M$44:$M$47</formula1>
    </dataValidation>
  </dataValidations>
  <pageMargins left="0.78740157480314965" right="0.51181102362204722" top="0.43307086614173229" bottom="0.28999999999999998" header="0.31496062992125984" footer="0.15748031496062992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期末勤勉6</vt:lpstr>
      <vt:lpstr>期末勤勉6 (例)</vt:lpstr>
      <vt:lpstr>期末勤勉6!Print_Area</vt:lpstr>
      <vt:lpstr>'期末勤勉6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pc-3038</dc:creator>
  <cp:lastModifiedBy>hiroyuki_ito</cp:lastModifiedBy>
  <cp:lastPrinted>2021-04-16T04:48:07Z</cp:lastPrinted>
  <dcterms:created xsi:type="dcterms:W3CDTF">2017-07-19T04:27:44Z</dcterms:created>
  <dcterms:modified xsi:type="dcterms:W3CDTF">2025-01-14T00:41:10Z</dcterms:modified>
</cp:coreProperties>
</file>